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krj\Documents\"/>
    </mc:Choice>
  </mc:AlternateContent>
  <bookViews>
    <workbookView xWindow="0" yWindow="0" windowWidth="19200" windowHeight="705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list'!$A$1:$G$44</definedName>
    <definedName name="_xlnm.Print_Area" localSheetId="2">Položky!$A$1:$G$35</definedName>
    <definedName name="_xlnm.Print_Area" localSheetId="1">Rekapitulace!$A$1:$I$22</definedName>
    <definedName name="PocetMJ">'Krycí list'!$G$7</definedName>
    <definedName name="Poznamka">'Krycí list'!$B$36</definedName>
    <definedName name="Projektant">'Krycí list'!$C$7</definedName>
    <definedName name="PSV">Rekapitulace!$F$8</definedName>
    <definedName name="PSV0">Položky!#REF!</definedName>
    <definedName name="SazbaDPH1">'Krycí list'!$C$29</definedName>
    <definedName name="SazbaDPH2">'Krycí list'!$C$31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list'!$F$31</definedName>
    <definedName name="Zaklad5">'Krycí list'!$F$29</definedName>
    <definedName name="Zhotovitel">'Krycí list'!$E$11</definedName>
  </definedNames>
  <calcPr calcId="179017"/>
</workbook>
</file>

<file path=xl/calcChain.xml><?xml version="1.0" encoding="utf-8"?>
<calcChain xmlns="http://schemas.openxmlformats.org/spreadsheetml/2006/main">
  <c r="G34" i="3" l="1"/>
  <c r="G33" i="3"/>
  <c r="G27" i="3" l="1"/>
  <c r="G26" i="3"/>
  <c r="G21" i="3"/>
  <c r="G32" i="3"/>
  <c r="G31" i="3"/>
  <c r="G30" i="3"/>
  <c r="G23" i="3"/>
  <c r="G22" i="3"/>
  <c r="BB34" i="3" l="1"/>
  <c r="G29" i="3"/>
  <c r="BB29" i="3" s="1"/>
  <c r="G28" i="3"/>
  <c r="BB28" i="3" s="1"/>
  <c r="BE26" i="3"/>
  <c r="BD26" i="3"/>
  <c r="BC26" i="3"/>
  <c r="BA26" i="3"/>
  <c r="BB26" i="3"/>
  <c r="G25" i="3"/>
  <c r="BB25" i="3" s="1"/>
  <c r="G24" i="3"/>
  <c r="BB24" i="3" s="1"/>
  <c r="BE20" i="3"/>
  <c r="BD20" i="3"/>
  <c r="BC20" i="3"/>
  <c r="BA20" i="3"/>
  <c r="G20" i="3"/>
  <c r="BB20" i="3" s="1"/>
  <c r="G19" i="3"/>
  <c r="BB19" i="3" s="1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G10" i="3"/>
  <c r="BB10" i="3" s="1"/>
  <c r="G9" i="3" l="1"/>
  <c r="BB9" i="3" s="1"/>
  <c r="G11" i="3"/>
  <c r="BB11" i="3" s="1"/>
  <c r="G12" i="3"/>
  <c r="BB12" i="3" s="1"/>
  <c r="C4" i="3" l="1"/>
  <c r="C3" i="3"/>
  <c r="BE11" i="3" l="1"/>
  <c r="BD11" i="3"/>
  <c r="BC11" i="3"/>
  <c r="BA11" i="3"/>
  <c r="BA8" i="3" l="1"/>
  <c r="BA12" i="3"/>
  <c r="G8" i="3"/>
  <c r="BB8" i="3" s="1"/>
  <c r="BD8" i="3"/>
  <c r="BD12" i="3"/>
  <c r="BC8" i="3"/>
  <c r="BC12" i="3"/>
  <c r="D20" i="1"/>
  <c r="D19" i="1"/>
  <c r="D18" i="1"/>
  <c r="D17" i="1"/>
  <c r="D16" i="1"/>
  <c r="D15" i="1"/>
  <c r="D14" i="1"/>
  <c r="BE8" i="3"/>
  <c r="BE12" i="3"/>
  <c r="B7" i="2"/>
  <c r="A7" i="2"/>
  <c r="G8" i="1"/>
  <c r="C30" i="1"/>
  <c r="C32" i="1"/>
  <c r="F32" i="1" s="1"/>
  <c r="C1" i="2"/>
  <c r="C2" i="2"/>
  <c r="F3" i="3"/>
  <c r="C35" i="3"/>
  <c r="BE35" i="3" l="1"/>
  <c r="I7" i="2" s="1"/>
  <c r="BD35" i="3"/>
  <c r="H7" i="2" s="1"/>
  <c r="BC35" i="3"/>
  <c r="G7" i="2" s="1"/>
  <c r="BA35" i="3"/>
  <c r="E7" i="2" s="1"/>
  <c r="E8" i="2" l="1"/>
  <c r="C16" i="1" s="1"/>
  <c r="I8" i="2"/>
  <c r="C20" i="1" s="1"/>
  <c r="G8" i="2"/>
  <c r="C14" i="1" s="1"/>
  <c r="H8" i="2"/>
  <c r="C15" i="1" s="1"/>
  <c r="BB35" i="3" l="1"/>
  <c r="G35" i="3"/>
  <c r="F7" i="2" s="1"/>
  <c r="F8" i="2" l="1"/>
  <c r="G17" i="2" s="1"/>
  <c r="I17" i="2" s="1"/>
  <c r="G18" i="1" s="1"/>
  <c r="G18" i="2" l="1"/>
  <c r="I18" i="2" s="1"/>
  <c r="G19" i="1" s="1"/>
  <c r="G13" i="2"/>
  <c r="I13" i="2" s="1"/>
  <c r="G14" i="1" s="1"/>
  <c r="G15" i="2"/>
  <c r="I15" i="2" s="1"/>
  <c r="G16" i="1" s="1"/>
  <c r="G16" i="2"/>
  <c r="I16" i="2" s="1"/>
  <c r="G17" i="1" s="1"/>
  <c r="G14" i="2"/>
  <c r="I14" i="2" s="1"/>
  <c r="G15" i="1" s="1"/>
  <c r="G19" i="2"/>
  <c r="I19" i="2" s="1"/>
  <c r="G20" i="1" s="1"/>
  <c r="C17" i="1"/>
  <c r="C18" i="1" s="1"/>
  <c r="C21" i="1" s="1"/>
  <c r="G20" i="2"/>
  <c r="I20" i="2" s="1"/>
  <c r="H21" i="2" l="1"/>
  <c r="G22" i="1" s="1"/>
  <c r="G21" i="1" s="1"/>
  <c r="C22" i="1" l="1"/>
  <c r="F29" i="1" s="1"/>
  <c r="F30" i="1" s="1"/>
  <c r="F33" i="1" s="1"/>
</calcChain>
</file>

<file path=xl/sharedStrings.xml><?xml version="1.0" encoding="utf-8"?>
<sst xmlns="http://schemas.openxmlformats.org/spreadsheetml/2006/main" count="158" uniqueCount="109">
  <si>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</si>
  <si>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</si>
  <si>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</si>
  <si>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</si>
  <si>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</si>
  <si>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</si>
  <si>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</si>
  <si>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</si>
  <si>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</si>
  <si>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</si>
  <si>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</si>
  <si>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</si>
  <si>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</si>
  <si>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</si>
  <si>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</si>
  <si>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</si>
  <si>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</si>
  <si>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</si>
  <si>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</si>
  <si>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</si>
  <si>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</si>
  <si>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</si>
  <si>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</si>
  <si>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</si>
  <si>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</si>
  <si>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</si>
  <si>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</si>
  <si>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</si>
  <si>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</si>
  <si>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</si>
  <si>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</si>
  <si>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</si>
  <si>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</si>
  <si>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</si>
  <si>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</si>
  <si>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</si>
  <si>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</si>
  <si>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</si>
  <si>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</si>
  <si>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</si>
  <si>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</si>
  <si>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</si>
  <si>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</si>
  <si>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</si>
  <si>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</si>
  <si>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</si>
  <si>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</si>
  <si>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</si>
  <si>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</si>
  <si>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</si>
  <si>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</si>
  <si>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</si>
  <si>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</si>
  <si>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</si>
  <si>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</si>
  <si>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</si>
  <si>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</si>
  <si>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</si>
  <si>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</si>
  <si>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</si>
  <si>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</si>
  <si>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</si>
  <si>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</si>
  <si>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</si>
  <si>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</si>
  <si>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</si>
  <si>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</si>
  <si>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</si>
  <si>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</si>
  <si>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</si>
  <si>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kus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</si>
  <si>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</si>
  <si>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</si>
  <si>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</si>
  <si>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</si>
  <si>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</si>
  <si>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</si>
  <si>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</si>
  <si>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</si>
  <si>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Zařízení vzduchotechniky</t>
  </si>
  <si>
    <t>Montáž VZT kruhové SPIRO potrubí</t>
  </si>
  <si>
    <t>bm</t>
  </si>
  <si>
    <t>Montáž ventilátoru</t>
  </si>
  <si>
    <t xml:space="preserve">VZT kruhové SPIRO potrubí, pozinkovaný plech - včetně tvarovek  Součástí potrubí budou veškeré nosné a  kotvící konstrukce, ocel. potrubí sk I do průměru 100mm/30% tvar. dílů </t>
  </si>
  <si>
    <t>Montáž zpětné klapky DN125</t>
  </si>
  <si>
    <t>zpětná klapka DN125</t>
  </si>
  <si>
    <t>Montáž flexibilní VZT potrubí</t>
  </si>
  <si>
    <r>
      <rPr>
        <b/>
        <sz val="8"/>
        <rFont val="Arial CE"/>
        <charset val="238"/>
      </rPr>
      <t>Zař.č. 1.01</t>
    </r>
    <r>
      <rPr>
        <sz val="8"/>
        <rFont val="Arial CE"/>
        <family val="2"/>
        <charset val="238"/>
      </rPr>
      <t xml:space="preserve"> - Digestoř součástí dodávky kuchyně, brány střední parametry pro výpočet - nízkoprůtoková digestoř, cca 200-max250m3/hod </t>
    </r>
  </si>
  <si>
    <t xml:space="preserve">VZT kruhové SPIRO potrubí, pozinkovaný plech - včetně tvarovek  Součástí potrubí budou veškeré nosné a  kotvící konstrukce, ocel. potrubí sk I do průměru 160mm/30% tvar. dílů </t>
  </si>
  <si>
    <t>Demontáž stávajících ventilátorů</t>
  </si>
  <si>
    <t>ks</t>
  </si>
  <si>
    <t>sada</t>
  </si>
  <si>
    <t>Spojovací  a těsnící materiál, podpěry, závěsy - dodávka</t>
  </si>
  <si>
    <t>Spojovací  a těsnící materiál, podpěry, závěsy - montáž</t>
  </si>
  <si>
    <t>montáž ventilátoru</t>
  </si>
  <si>
    <t>Uzbecká 26, Brno</t>
  </si>
  <si>
    <t>Rekonstrukce bytové jednotky č.566/25, Brno</t>
  </si>
  <si>
    <t>Vzduchotechnika</t>
  </si>
  <si>
    <t>Montáž flexi VZT potrubí</t>
  </si>
  <si>
    <t xml:space="preserve"> Zařízení vzduchotechniky</t>
  </si>
  <si>
    <t xml:space="preserve"> flexi VZT potrubí DN125, hlukově izolované</t>
  </si>
  <si>
    <t>flexi potrubí DN100, hlukově izolované</t>
  </si>
  <si>
    <t>flexi potrubí  DN100, hlukově izolované</t>
  </si>
  <si>
    <r>
      <rPr>
        <b/>
        <sz val="8"/>
        <rFont val="Arial CE"/>
        <charset val="238"/>
      </rPr>
      <t>Zař.č. 2.01</t>
    </r>
    <r>
      <rPr>
        <sz val="8"/>
        <rFont val="Arial CE"/>
        <family val="2"/>
        <charset val="238"/>
      </rPr>
      <t xml:space="preserve"> - odtahový malý radiální ventilátor, umístěný do podhledu, 100m3/hod / 60Pa, 230V, 50Hz s doběhem, s vestavěnou zpětnou klapkou.</t>
    </r>
  </si>
  <si>
    <r>
      <rPr>
        <b/>
        <sz val="8"/>
        <rFont val="Arial CE"/>
        <charset val="238"/>
      </rPr>
      <t>Zař.č. 3.01</t>
    </r>
    <r>
      <rPr>
        <sz val="8"/>
        <rFont val="Arial CE"/>
        <family val="2"/>
        <charset val="238"/>
      </rPr>
      <t xml:space="preserve"> - odtahový malý radiální ventilátor, umístěný do podhledu, 100m3/hod / 60Pa , 230V, 50Hz,s doběhem, s vestavěnou zpětnou klapkou.</t>
    </r>
  </si>
  <si>
    <r>
      <rPr>
        <b/>
        <sz val="8"/>
        <rFont val="Arial CE"/>
        <charset val="238"/>
      </rPr>
      <t>Zař.č. 4.01</t>
    </r>
    <r>
      <rPr>
        <sz val="8"/>
        <rFont val="Arial CE"/>
        <family val="2"/>
        <charset val="238"/>
      </rPr>
      <t xml:space="preserve"> - odtahový malý radiální ventilátor, umístěný na stěně, 50m3/hod / 60Pa, 230V, 50Hz, s doběhem, s vestavěnou zpětnou klapkou.</t>
    </r>
  </si>
  <si>
    <t>HZS - stavební výpomoce</t>
  </si>
  <si>
    <t xml:space="preserve">hod </t>
  </si>
  <si>
    <t>kompletní vyzkoušení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</si>
</sst>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\ &quot;Kč&quot;"/>
    <numFmt numFmtId="166" formatCode="dd/mm/yy"/>
  </numFmts>
  <fonts count="2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rgb="FFFF0000"/>
      <name val="Arial CE"/>
      <family val="2"/>
      <charset val="238"/>
    </font>
    <font>
      <sz val="10"/>
      <color theme="4" tint="0.3999755851924192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06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4" fillId="2" borderId="5" xfId="0" applyNumberFormat="1" applyFont="1" applyFill="1" applyBorder="1"/>
    <xf numFmtId="49" fontId="0" fillId="2" borderId="6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7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9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164" fontId="0" fillId="0" borderId="11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8" fillId="2" borderId="34" xfId="0" applyFont="1" applyFill="1" applyBorder="1"/>
    <xf numFmtId="0" fontId="8" fillId="2" borderId="35" xfId="0" applyFont="1" applyFill="1" applyBorder="1"/>
    <xf numFmtId="0" fontId="8" fillId="2" borderId="38" xfId="0" applyFont="1" applyFill="1" applyBorder="1"/>
    <xf numFmtId="165" fontId="8" fillId="2" borderId="35" xfId="0" applyNumberFormat="1" applyFont="1" applyFill="1" applyBorder="1"/>
    <xf numFmtId="0" fontId="8" fillId="2" borderId="3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0" xfId="1" applyFont="1" applyBorder="1"/>
    <xf numFmtId="0" fontId="2" fillId="0" borderId="40" xfId="1" applyBorder="1"/>
    <xf numFmtId="0" fontId="2" fillId="0" borderId="40" xfId="1" applyBorder="1" applyAlignment="1">
      <alignment horizontal="right"/>
    </xf>
    <xf numFmtId="0" fontId="2" fillId="0" borderId="41" xfId="1" applyFont="1" applyBorder="1"/>
    <xf numFmtId="0" fontId="0" fillId="0" borderId="40" xfId="0" applyNumberFormat="1" applyBorder="1" applyAlignment="1">
      <alignment horizontal="left"/>
    </xf>
    <xf numFmtId="0" fontId="0" fillId="0" borderId="42" xfId="0" applyNumberFormat="1" applyBorder="1"/>
    <xf numFmtId="0" fontId="5" fillId="0" borderId="43" xfId="1" applyFont="1" applyBorder="1"/>
    <xf numFmtId="0" fontId="2" fillId="0" borderId="43" xfId="1" applyBorder="1"/>
    <xf numFmtId="0" fontId="2" fillId="0" borderId="43" xfId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7" fillId="3" borderId="21" xfId="0" applyNumberFormat="1" applyFont="1" applyFill="1" applyBorder="1"/>
    <xf numFmtId="0" fontId="7" fillId="3" borderId="22" xfId="0" applyFont="1" applyFill="1" applyBorder="1"/>
    <xf numFmtId="0" fontId="7" fillId="3" borderId="2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7" fillId="3" borderId="46" xfId="0" applyFont="1" applyFill="1" applyBorder="1"/>
    <xf numFmtId="0" fontId="11" fillId="0" borderId="0" xfId="0" applyFont="1" applyBorder="1"/>
    <xf numFmtId="3" fontId="9" fillId="0" borderId="7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44" xfId="0" applyNumberFormat="1" applyFont="1" applyFill="1" applyBorder="1"/>
    <xf numFmtId="3" fontId="7" fillId="2" borderId="45" xfId="0" applyNumberFormat="1" applyFont="1" applyFill="1" applyBorder="1"/>
    <xf numFmtId="3" fontId="7" fillId="2" borderId="46" xfId="0" applyNumberFormat="1" applyFont="1" applyFill="1" applyBorder="1"/>
    <xf numFmtId="0" fontId="7" fillId="0" borderId="0" xfId="0" applyFont="1"/>
    <xf numFmtId="3" fontId="3" fillId="0" borderId="0" xfId="0" applyNumberFormat="1" applyFont="1" applyAlignment="1">
      <alignment horizontal="centerContinuous"/>
    </xf>
    <xf numFmtId="0" fontId="1" fillId="4" borderId="27" xfId="0" applyFont="1" applyFill="1" applyBorder="1"/>
    <xf numFmtId="0" fontId="1" fillId="4" borderId="28" xfId="0" applyFont="1" applyFill="1" applyBorder="1"/>
    <xf numFmtId="0" fontId="0" fillId="4" borderId="47" xfId="0" applyFill="1" applyBorder="1"/>
    <xf numFmtId="0" fontId="1" fillId="4" borderId="48" xfId="0" applyFont="1" applyFill="1" applyBorder="1" applyAlignment="1">
      <alignment horizontal="right"/>
    </xf>
    <xf numFmtId="0" fontId="1" fillId="4" borderId="28" xfId="0" applyFont="1" applyFill="1" applyBorder="1" applyAlignment="1">
      <alignment horizontal="right"/>
    </xf>
    <xf numFmtId="0" fontId="1" fillId="4" borderId="29" xfId="0" applyFont="1" applyFill="1" applyBorder="1" applyAlignment="1">
      <alignment horizontal="center"/>
    </xf>
    <xf numFmtId="4" fontId="12" fillId="4" borderId="28" xfId="0" applyNumberFormat="1" applyFont="1" applyFill="1" applyBorder="1" applyAlignment="1">
      <alignment horizontal="right"/>
    </xf>
    <xf numFmtId="4" fontId="12" fillId="4" borderId="47" xfId="0" applyNumberFormat="1" applyFont="1" applyFill="1" applyBorder="1" applyAlignment="1">
      <alignment horizontal="right"/>
    </xf>
    <xf numFmtId="0" fontId="9" fillId="0" borderId="32" xfId="0" applyFont="1" applyBorder="1"/>
    <xf numFmtId="0" fontId="9" fillId="0" borderId="25" xfId="0" applyFont="1" applyBorder="1"/>
    <xf numFmtId="0" fontId="9" fillId="0" borderId="49" xfId="0" applyFont="1" applyBorder="1"/>
    <xf numFmtId="3" fontId="9" fillId="0" borderId="31" xfId="0" applyNumberFormat="1" applyFont="1" applyBorder="1" applyAlignment="1">
      <alignment horizontal="right"/>
    </xf>
    <xf numFmtId="164" fontId="9" fillId="0" borderId="50" xfId="0" applyNumberFormat="1" applyFont="1" applyBorder="1" applyAlignment="1">
      <alignment horizontal="right"/>
    </xf>
    <xf numFmtId="3" fontId="9" fillId="0" borderId="51" xfId="0" applyNumberFormat="1" applyFont="1" applyBorder="1" applyAlignment="1">
      <alignment horizontal="right"/>
    </xf>
    <xf numFmtId="4" fontId="9" fillId="0" borderId="25" xfId="0" applyNumberFormat="1" applyFont="1" applyBorder="1" applyAlignment="1">
      <alignment horizontal="right"/>
    </xf>
    <xf numFmtId="3" fontId="9" fillId="0" borderId="49" xfId="0" applyNumberFormat="1" applyFont="1" applyBorder="1" applyAlignment="1">
      <alignment horizontal="right"/>
    </xf>
    <xf numFmtId="0" fontId="0" fillId="2" borderId="34" xfId="0" applyFill="1" applyBorder="1"/>
    <xf numFmtId="0" fontId="7" fillId="2" borderId="35" xfId="0" applyFont="1" applyFill="1" applyBorder="1"/>
    <xf numFmtId="0" fontId="0" fillId="2" borderId="35" xfId="0" applyFill="1" applyBorder="1"/>
    <xf numFmtId="4" fontId="0" fillId="2" borderId="52" xfId="0" applyNumberFormat="1" applyFill="1" applyBorder="1"/>
    <xf numFmtId="4" fontId="0" fillId="2" borderId="34" xfId="0" applyNumberFormat="1" applyFill="1" applyBorder="1"/>
    <xf numFmtId="4" fontId="0" fillId="2" borderId="35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49" fontId="11" fillId="0" borderId="5" xfId="0" applyNumberFormat="1" applyFont="1" applyBorder="1"/>
    <xf numFmtId="3" fontId="9" fillId="0" borderId="6" xfId="0" applyNumberFormat="1" applyFont="1" applyBorder="1"/>
    <xf numFmtId="3" fontId="9" fillId="0" borderId="53" xfId="0" applyNumberFormat="1" applyFont="1" applyBorder="1"/>
    <xf numFmtId="3" fontId="9" fillId="0" borderId="55" xfId="0" applyNumberFormat="1" applyFont="1" applyBorder="1"/>
    <xf numFmtId="0" fontId="5" fillId="0" borderId="40" xfId="1" applyFont="1" applyBorder="1"/>
    <xf numFmtId="0" fontId="5" fillId="0" borderId="43" xfId="1" applyFont="1" applyBorder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1" fillId="0" borderId="41" xfId="1" applyFont="1" applyBorder="1" applyAlignment="1">
      <alignment horizontal="right"/>
    </xf>
    <xf numFmtId="0" fontId="11" fillId="0" borderId="0" xfId="1" applyFont="1"/>
    <xf numFmtId="0" fontId="7" fillId="0" borderId="53" xfId="1" applyFont="1" applyBorder="1" applyAlignment="1">
      <alignment horizontal="center"/>
    </xf>
    <xf numFmtId="49" fontId="7" fillId="0" borderId="53" xfId="1" applyNumberFormat="1" applyFont="1" applyBorder="1" applyAlignment="1">
      <alignment horizontal="left"/>
    </xf>
    <xf numFmtId="0" fontId="7" fillId="0" borderId="53" xfId="1" applyFont="1" applyBorder="1"/>
    <xf numFmtId="0" fontId="16" fillId="0" borderId="0" xfId="1" applyFont="1" applyAlignment="1"/>
    <xf numFmtId="0" fontId="16" fillId="0" borderId="0" xfId="1" applyFont="1" applyBorder="1" applyAlignment="1"/>
    <xf numFmtId="0" fontId="9" fillId="0" borderId="0" xfId="1" applyFont="1"/>
    <xf numFmtId="0" fontId="9" fillId="0" borderId="40" xfId="1" applyFont="1" applyBorder="1"/>
    <xf numFmtId="0" fontId="9" fillId="0" borderId="40" xfId="1" applyFont="1" applyBorder="1" applyAlignment="1">
      <alignment horizontal="left"/>
    </xf>
    <xf numFmtId="0" fontId="9" fillId="0" borderId="42" xfId="1" applyFont="1" applyBorder="1"/>
    <xf numFmtId="0" fontId="9" fillId="0" borderId="43" xfId="1" applyFont="1" applyBorder="1"/>
    <xf numFmtId="0" fontId="9" fillId="0" borderId="0" xfId="1" applyFont="1" applyAlignment="1">
      <alignment horizontal="right"/>
    </xf>
    <xf numFmtId="0" fontId="9" fillId="0" borderId="0" xfId="1" applyFont="1" applyAlignment="1"/>
    <xf numFmtId="49" fontId="11" fillId="3" borderId="50" xfId="1" applyNumberFormat="1" applyFont="1" applyFill="1" applyBorder="1"/>
    <xf numFmtId="0" fontId="11" fillId="3" borderId="30" xfId="1" applyFont="1" applyFill="1" applyBorder="1" applyAlignment="1">
      <alignment horizontal="center"/>
    </xf>
    <xf numFmtId="0" fontId="11" fillId="3" borderId="30" xfId="1" applyNumberFormat="1" applyFont="1" applyFill="1" applyBorder="1" applyAlignment="1">
      <alignment horizontal="center"/>
    </xf>
    <xf numFmtId="0" fontId="11" fillId="3" borderId="50" xfId="1" applyFont="1" applyFill="1" applyBorder="1" applyAlignment="1">
      <alignment horizontal="center"/>
    </xf>
    <xf numFmtId="0" fontId="9" fillId="0" borderId="53" xfId="1" applyFont="1" applyBorder="1" applyAlignment="1">
      <alignment horizontal="center"/>
    </xf>
    <xf numFmtId="0" fontId="9" fillId="0" borderId="53" xfId="1" applyNumberFormat="1" applyFont="1" applyBorder="1" applyAlignment="1">
      <alignment horizontal="right"/>
    </xf>
    <xf numFmtId="0" fontId="9" fillId="0" borderId="53" xfId="1" applyNumberFormat="1" applyFont="1" applyBorder="1"/>
    <xf numFmtId="0" fontId="9" fillId="0" borderId="0" xfId="1" applyNumberFormat="1" applyFont="1"/>
    <xf numFmtId="3" fontId="9" fillId="0" borderId="0" xfId="1" applyNumberFormat="1" applyFont="1"/>
    <xf numFmtId="0" fontId="9" fillId="0" borderId="0" xfId="1" applyFont="1" applyBorder="1"/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9" fillId="0" borderId="0" xfId="1" applyFont="1" applyBorder="1" applyAlignment="1">
      <alignment horizontal="right"/>
    </xf>
    <xf numFmtId="49" fontId="10" fillId="0" borderId="53" xfId="1" applyNumberFormat="1" applyFont="1" applyBorder="1" applyAlignment="1">
      <alignment horizontal="left" vertical="top"/>
    </xf>
    <xf numFmtId="49" fontId="10" fillId="0" borderId="53" xfId="1" applyNumberFormat="1" applyFont="1" applyBorder="1" applyAlignment="1">
      <alignment horizontal="center" shrinkToFit="1"/>
    </xf>
    <xf numFmtId="4" fontId="10" fillId="0" borderId="53" xfId="1" applyNumberFormat="1" applyFont="1" applyBorder="1" applyAlignment="1">
      <alignment horizontal="right"/>
    </xf>
    <xf numFmtId="4" fontId="10" fillId="0" borderId="53" xfId="1" applyNumberFormat="1" applyFont="1" applyBorder="1"/>
    <xf numFmtId="0" fontId="9" fillId="0" borderId="0" xfId="1" applyFont="1"/>
    <xf numFmtId="0" fontId="9" fillId="0" borderId="53" xfId="1" applyFont="1" applyBorder="1" applyAlignment="1">
      <alignment horizontal="center" vertical="top"/>
    </xf>
    <xf numFmtId="0" fontId="18" fillId="0" borderId="0" xfId="1" applyFont="1"/>
    <xf numFmtId="0" fontId="20" fillId="0" borderId="53" xfId="1" applyFont="1" applyBorder="1" applyAlignment="1">
      <alignment wrapText="1"/>
    </xf>
    <xf numFmtId="4" fontId="21" fillId="0" borderId="53" xfId="1" applyNumberFormat="1" applyFont="1" applyBorder="1" applyAlignment="1">
      <alignment horizontal="right"/>
    </xf>
    <xf numFmtId="0" fontId="22" fillId="0" borderId="53" xfId="1" applyFont="1" applyBorder="1" applyAlignment="1">
      <alignment horizontal="center" vertical="top"/>
    </xf>
    <xf numFmtId="0" fontId="9" fillId="2" borderId="54" xfId="1" applyFont="1" applyFill="1" applyBorder="1" applyAlignment="1"/>
    <xf numFmtId="49" fontId="5" fillId="2" borderId="54" xfId="1" applyNumberFormat="1" applyFont="1" applyFill="1" applyBorder="1" applyAlignment="1"/>
    <xf numFmtId="0" fontId="5" fillId="2" borderId="54" xfId="1" applyFont="1" applyFill="1" applyBorder="1" applyAlignment="1"/>
    <xf numFmtId="4" fontId="9" fillId="2" borderId="54" xfId="1" applyNumberFormat="1" applyFont="1" applyFill="1" applyBorder="1" applyAlignment="1"/>
    <xf numFmtId="4" fontId="7" fillId="2" borderId="54" xfId="1" applyNumberFormat="1" applyFont="1" applyFill="1" applyBorder="1" applyAlignment="1"/>
    <xf numFmtId="0" fontId="9" fillId="0" borderId="53" xfId="1" applyFont="1" applyFill="1" applyBorder="1" applyAlignment="1">
      <alignment horizontal="center" vertical="top"/>
    </xf>
    <xf numFmtId="0" fontId="20" fillId="5" borderId="53" xfId="1" applyFont="1" applyFill="1" applyBorder="1" applyAlignment="1">
      <alignment wrapText="1"/>
    </xf>
    <xf numFmtId="4" fontId="10" fillId="0" borderId="53" xfId="1" applyNumberFormat="1" applyFont="1" applyFill="1" applyBorder="1" applyAlignment="1">
      <alignment horizontal="right"/>
    </xf>
    <xf numFmtId="49" fontId="10" fillId="0" borderId="53" xfId="1" applyNumberFormat="1" applyFont="1" applyFill="1" applyBorder="1" applyAlignment="1">
      <alignment horizontal="left" vertical="top"/>
    </xf>
    <xf numFmtId="0" fontId="10" fillId="0" borderId="53" xfId="1" applyFont="1" applyFill="1" applyBorder="1" applyAlignment="1">
      <alignment wrapText="1"/>
    </xf>
    <xf numFmtId="49" fontId="10" fillId="0" borderId="53" xfId="1" applyNumberFormat="1" applyFont="1" applyFill="1" applyBorder="1" applyAlignment="1">
      <alignment horizontal="center" shrinkToFit="1"/>
    </xf>
    <xf numFmtId="4" fontId="10" fillId="0" borderId="53" xfId="1" applyNumberFormat="1" applyFont="1" applyFill="1" applyBorder="1"/>
    <xf numFmtId="0" fontId="9" fillId="0" borderId="53" xfId="1" applyFont="1" applyFill="1" applyBorder="1" applyAlignment="1">
      <alignment horizontal="center" vertical="center"/>
    </xf>
    <xf numFmtId="4" fontId="10" fillId="6" borderId="53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6" fillId="0" borderId="15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7" fillId="0" borderId="56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49" xfId="0" applyFont="1" applyBorder="1" applyAlignment="1">
      <alignment horizontal="left"/>
    </xf>
    <xf numFmtId="3" fontId="7" fillId="2" borderId="35" xfId="0" applyNumberFormat="1" applyFont="1" applyFill="1" applyBorder="1" applyAlignment="1">
      <alignment horizontal="right"/>
    </xf>
    <xf numFmtId="3" fontId="7" fillId="2" borderId="52" xfId="0" applyNumberFormat="1" applyFont="1" applyFill="1" applyBorder="1" applyAlignment="1">
      <alignment horizontal="right"/>
    </xf>
    <xf numFmtId="0" fontId="2" fillId="0" borderId="57" xfId="1" applyFont="1" applyBorder="1" applyAlignment="1">
      <alignment horizontal="center"/>
    </xf>
    <xf numFmtId="0" fontId="2" fillId="0" borderId="58" xfId="1" applyFont="1" applyBorder="1" applyAlignment="1">
      <alignment horizontal="center"/>
    </xf>
    <xf numFmtId="0" fontId="2" fillId="0" borderId="59" xfId="1" applyFont="1" applyBorder="1" applyAlignment="1">
      <alignment horizontal="center"/>
    </xf>
    <xf numFmtId="0" fontId="2" fillId="0" borderId="60" xfId="1" applyFont="1" applyBorder="1" applyAlignment="1">
      <alignment horizontal="center"/>
    </xf>
    <xf numFmtId="0" fontId="2" fillId="0" borderId="61" xfId="1" applyFont="1" applyBorder="1" applyAlignment="1">
      <alignment horizontal="left"/>
    </xf>
    <xf numFmtId="0" fontId="2" fillId="0" borderId="43" xfId="1" applyFont="1" applyBorder="1" applyAlignment="1">
      <alignment horizontal="left"/>
    </xf>
    <xf numFmtId="0" fontId="2" fillId="0" borderId="62" xfId="1" applyFont="1" applyBorder="1" applyAlignment="1">
      <alignment horizontal="left"/>
    </xf>
    <xf numFmtId="0" fontId="13" fillId="0" borderId="0" xfId="1" applyFont="1" applyAlignment="1">
      <alignment horizontal="center"/>
    </xf>
    <xf numFmtId="0" fontId="9" fillId="0" borderId="57" xfId="1" applyFont="1" applyBorder="1" applyAlignment="1">
      <alignment horizontal="center"/>
    </xf>
    <xf numFmtId="0" fontId="9" fillId="0" borderId="58" xfId="1" applyFont="1" applyBorder="1" applyAlignment="1">
      <alignment horizontal="center"/>
    </xf>
    <xf numFmtId="49" fontId="9" fillId="0" borderId="59" xfId="1" applyNumberFormat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61" xfId="1" applyFont="1" applyBorder="1" applyAlignment="1">
      <alignment horizontal="center" shrinkToFit="1"/>
    </xf>
    <xf numFmtId="0" fontId="9" fillId="0" borderId="43" xfId="1" applyFont="1" applyBorder="1" applyAlignment="1">
      <alignment horizontal="center" shrinkToFit="1"/>
    </xf>
    <xf numFmtId="0" fontId="9" fillId="0" borderId="6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4"/>
  <sheetViews>
    <sheetView tabSelected="1" workbookViewId="0">
      <selection activeCell="K23" sqref="K23"/>
    </sheetView>
  </sheetViews>
  <sheetFormatPr defaultRowHeight="12.5" x14ac:dyDescent="0.25"/>
  <cols>
    <col min="1" max="1" width="2" customWidth="1"/>
    <col min="2" max="2" width="15" customWidth="1"/>
    <col min="3" max="3" width="15.81640625" customWidth="1"/>
    <col min="4" max="4" width="14.54296875" customWidth="1"/>
    <col min="5" max="5" width="13.54296875" customWidth="1"/>
    <col min="6" max="6" width="16.54296875" customWidth="1"/>
    <col min="7" max="7" width="15.26953125" customWidth="1"/>
  </cols>
  <sheetData>
    <row r="1" spans="1:57" ht="21.75" customHeight="1" x14ac:dyDescent="0.4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3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3" customHeight="1" x14ac:dyDescent="0.35">
      <c r="A4" s="7"/>
      <c r="B4" s="8"/>
      <c r="C4" s="9" t="s">
        <v>95</v>
      </c>
      <c r="D4" s="10"/>
      <c r="E4" s="10"/>
      <c r="F4" s="11"/>
      <c r="G4" s="12"/>
    </row>
    <row r="5" spans="1:57" ht="13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3" customHeight="1" x14ac:dyDescent="0.35">
      <c r="A6" s="7"/>
      <c r="B6" s="8"/>
      <c r="C6" s="9" t="s">
        <v>96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84"/>
      <c r="D7" s="185"/>
      <c r="E7" s="19" t="s">
        <v>9</v>
      </c>
      <c r="F7" s="20"/>
      <c r="G7" s="21">
        <v>0</v>
      </c>
      <c r="H7" s="22"/>
      <c r="I7" s="22"/>
    </row>
    <row r="8" spans="1:57" x14ac:dyDescent="0.25">
      <c r="A8" s="13" t="s">
        <v>10</v>
      </c>
      <c r="B8" s="15"/>
      <c r="C8" s="184"/>
      <c r="D8" s="185"/>
      <c r="E8" s="16" t="s">
        <v>11</v>
      </c>
      <c r="F8" s="15"/>
      <c r="G8" s="23">
        <f>IF(PocetMJ=0,,ROUND((F29+F31)/PocetMJ,1))</f>
        <v>0</v>
      </c>
    </row>
    <row r="9" spans="1:57" x14ac:dyDescent="0.25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5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ht="13" x14ac:dyDescent="0.3">
      <c r="A11" s="28"/>
      <c r="B11" s="11"/>
      <c r="C11" s="11"/>
      <c r="D11" s="11"/>
      <c r="E11" s="186"/>
      <c r="F11" s="187"/>
      <c r="G11" s="188"/>
    </row>
    <row r="12" spans="1:57" ht="28.5" customHeight="1" thickBot="1" x14ac:dyDescent="0.3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3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6" customHeight="1" x14ac:dyDescent="0.25">
      <c r="A14" s="40"/>
      <c r="B14" s="41" t="s">
        <v>19</v>
      </c>
      <c r="C14" s="42">
        <f>Dodavka</f>
        <v>0</v>
      </c>
      <c r="D14" s="43" t="str">
        <f>Rekapitulace!A13</f>
        <v>Ztížené výrobní podmínky</v>
      </c>
      <c r="E14" s="44"/>
      <c r="F14" s="45"/>
      <c r="G14" s="42">
        <f>Rekapitulace!I13</f>
        <v>0</v>
      </c>
    </row>
    <row r="15" spans="1:57" ht="16" customHeight="1" x14ac:dyDescent="0.25">
      <c r="A15" s="40" t="s">
        <v>20</v>
      </c>
      <c r="B15" s="41" t="s">
        <v>21</v>
      </c>
      <c r="C15" s="42">
        <f>Mont</f>
        <v>0</v>
      </c>
      <c r="D15" s="24" t="str">
        <f>Rekapitulace!A14</f>
        <v>Oborová přirážka</v>
      </c>
      <c r="E15" s="46"/>
      <c r="F15" s="47"/>
      <c r="G15" s="42">
        <f>Rekapitulace!I14</f>
        <v>0</v>
      </c>
    </row>
    <row r="16" spans="1:57" ht="16" customHeight="1" x14ac:dyDescent="0.25">
      <c r="A16" s="40" t="s">
        <v>22</v>
      </c>
      <c r="B16" s="41" t="s">
        <v>23</v>
      </c>
      <c r="C16" s="42">
        <f>HSV</f>
        <v>0</v>
      </c>
      <c r="D16" s="24" t="str">
        <f>Rekapitulace!A15</f>
        <v>Přesun stavebních kapacit</v>
      </c>
      <c r="E16" s="46"/>
      <c r="F16" s="47"/>
      <c r="G16" s="42">
        <f>Rekapitulace!I15</f>
        <v>0</v>
      </c>
    </row>
    <row r="17" spans="1:7" ht="16" customHeight="1" x14ac:dyDescent="0.25">
      <c r="A17" s="48" t="s">
        <v>24</v>
      </c>
      <c r="B17" s="41" t="s">
        <v>25</v>
      </c>
      <c r="C17" s="42">
        <f>PSV</f>
        <v>0</v>
      </c>
      <c r="D17" s="24" t="str">
        <f>Rekapitulace!A16</f>
        <v>Mimostaveništní doprava</v>
      </c>
      <c r="E17" s="46"/>
      <c r="F17" s="47"/>
      <c r="G17" s="42">
        <f>Rekapitulace!I16</f>
        <v>0</v>
      </c>
    </row>
    <row r="18" spans="1:7" ht="16" customHeight="1" x14ac:dyDescent="0.25">
      <c r="A18" s="49" t="s">
        <v>26</v>
      </c>
      <c r="B18" s="41"/>
      <c r="C18" s="42">
        <f>SUM(C14:C17)</f>
        <v>0</v>
      </c>
      <c r="D18" s="50" t="str">
        <f>Rekapitulace!A17</f>
        <v>Zařízení staveniště</v>
      </c>
      <c r="E18" s="46"/>
      <c r="F18" s="47"/>
      <c r="G18" s="42">
        <f>Rekapitulace!I17</f>
        <v>0</v>
      </c>
    </row>
    <row r="19" spans="1:7" ht="16" customHeight="1" x14ac:dyDescent="0.25">
      <c r="A19" s="49"/>
      <c r="B19" s="41"/>
      <c r="C19" s="42"/>
      <c r="D19" s="24" t="str">
        <f>Rekapitulace!A18</f>
        <v>Provoz investora</v>
      </c>
      <c r="E19" s="46"/>
      <c r="F19" s="47"/>
      <c r="G19" s="42">
        <f>Rekapitulace!I18</f>
        <v>0</v>
      </c>
    </row>
    <row r="20" spans="1:7" ht="16" customHeight="1" x14ac:dyDescent="0.25">
      <c r="A20" s="49" t="s">
        <v>27</v>
      </c>
      <c r="B20" s="41"/>
      <c r="C20" s="42">
        <f>HZS</f>
        <v>0</v>
      </c>
      <c r="D20" s="24" t="str">
        <f>Rekapitulace!A19</f>
        <v>Kompletační činnost (IČD)</v>
      </c>
      <c r="E20" s="46"/>
      <c r="F20" s="47"/>
      <c r="G20" s="42">
        <f>Rekapitulace!I19</f>
        <v>0</v>
      </c>
    </row>
    <row r="21" spans="1:7" ht="16" customHeight="1" x14ac:dyDescent="0.25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6" customHeight="1" thickBot="1" x14ac:dyDescent="0.3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5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5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5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5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5">
      <c r="A27" s="28"/>
      <c r="B27" s="11"/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39</v>
      </c>
      <c r="B29" s="15"/>
      <c r="C29" s="58">
        <v>15</v>
      </c>
      <c r="D29" s="15" t="s">
        <v>40</v>
      </c>
      <c r="E29" s="16"/>
      <c r="F29" s="59">
        <f>ROUND(C22-F31,0)</f>
        <v>0</v>
      </c>
      <c r="G29" s="17"/>
    </row>
    <row r="30" spans="1:7" x14ac:dyDescent="0.25">
      <c r="A30" s="13" t="s">
        <v>41</v>
      </c>
      <c r="B30" s="15"/>
      <c r="C30" s="58">
        <f>SazbaDPH1</f>
        <v>15</v>
      </c>
      <c r="D30" s="15" t="s">
        <v>40</v>
      </c>
      <c r="E30" s="16"/>
      <c r="F30" s="60">
        <f>ROUND(PRODUCT(F29,C30/100),1)</f>
        <v>0</v>
      </c>
      <c r="G30" s="27"/>
    </row>
    <row r="31" spans="1:7" x14ac:dyDescent="0.25">
      <c r="A31" s="13" t="s">
        <v>39</v>
      </c>
      <c r="B31" s="15"/>
      <c r="C31" s="58">
        <v>21</v>
      </c>
      <c r="D31" s="15" t="s">
        <v>40</v>
      </c>
      <c r="E31" s="16"/>
      <c r="F31" s="59">
        <v>0</v>
      </c>
      <c r="G31" s="17"/>
    </row>
    <row r="32" spans="1:7" x14ac:dyDescent="0.25">
      <c r="A32" s="13" t="s">
        <v>41</v>
      </c>
      <c r="B32" s="15"/>
      <c r="C32" s="58">
        <f>SazbaDPH2</f>
        <v>21</v>
      </c>
      <c r="D32" s="15" t="s">
        <v>40</v>
      </c>
      <c r="E32" s="16"/>
      <c r="F32" s="60">
        <f>ROUND(PRODUCT(F31,C32/100),1)</f>
        <v>0</v>
      </c>
      <c r="G32" s="27"/>
    </row>
    <row r="33" spans="1:8" s="66" customFormat="1" ht="19.5" customHeight="1" thickBot="1" x14ac:dyDescent="0.4">
      <c r="A33" s="61" t="s">
        <v>42</v>
      </c>
      <c r="B33" s="62"/>
      <c r="C33" s="62"/>
      <c r="D33" s="62"/>
      <c r="E33" s="63"/>
      <c r="F33" s="64">
        <f>CEILING(SUM(F29:F32),1)</f>
        <v>0</v>
      </c>
      <c r="G33" s="65"/>
    </row>
    <row r="35" spans="1:8" x14ac:dyDescent="0.25">
      <c r="A35" s="67" t="s">
        <v>43</v>
      </c>
      <c r="B35" s="67"/>
      <c r="C35" s="67"/>
      <c r="D35" s="67"/>
      <c r="E35" s="67"/>
      <c r="F35" s="67"/>
      <c r="G35" s="67"/>
      <c r="H35" t="s">
        <v>4</v>
      </c>
    </row>
    <row r="36" spans="1:8" ht="14.25" customHeight="1" x14ac:dyDescent="0.25">
      <c r="A36" s="67"/>
      <c r="B36" s="183"/>
      <c r="C36" s="183"/>
      <c r="D36" s="183"/>
      <c r="E36" s="183"/>
      <c r="F36" s="183"/>
      <c r="G36" s="183"/>
      <c r="H36" t="s">
        <v>4</v>
      </c>
    </row>
    <row r="37" spans="1:8" ht="12.75" customHeight="1" x14ac:dyDescent="0.25">
      <c r="A37" s="68"/>
      <c r="B37" s="183"/>
      <c r="C37" s="183"/>
      <c r="D37" s="183"/>
      <c r="E37" s="183"/>
      <c r="F37" s="183"/>
      <c r="G37" s="183"/>
      <c r="H37" t="s">
        <v>4</v>
      </c>
    </row>
    <row r="38" spans="1:8" x14ac:dyDescent="0.25">
      <c r="A38" s="68"/>
      <c r="B38" s="183"/>
      <c r="C38" s="183"/>
      <c r="D38" s="183"/>
      <c r="E38" s="183"/>
      <c r="F38" s="183"/>
      <c r="G38" s="183"/>
      <c r="H38" t="s">
        <v>4</v>
      </c>
    </row>
    <row r="39" spans="1:8" x14ac:dyDescent="0.25">
      <c r="A39" s="68"/>
      <c r="B39" s="183"/>
      <c r="C39" s="183"/>
      <c r="D39" s="183"/>
      <c r="E39" s="183"/>
      <c r="F39" s="183"/>
      <c r="G39" s="183"/>
      <c r="H39" t="s">
        <v>4</v>
      </c>
    </row>
    <row r="40" spans="1:8" x14ac:dyDescent="0.25">
      <c r="A40" s="68"/>
      <c r="B40" s="183"/>
      <c r="C40" s="183"/>
      <c r="D40" s="183"/>
      <c r="E40" s="183"/>
      <c r="F40" s="183"/>
      <c r="G40" s="183"/>
      <c r="H40" t="s">
        <v>4</v>
      </c>
    </row>
    <row r="41" spans="1:8" x14ac:dyDescent="0.25">
      <c r="A41" s="68"/>
      <c r="B41" s="183"/>
      <c r="C41" s="183"/>
      <c r="D41" s="183"/>
      <c r="E41" s="183"/>
      <c r="F41" s="183"/>
      <c r="G41" s="183"/>
      <c r="H41" t="s">
        <v>4</v>
      </c>
    </row>
    <row r="42" spans="1:8" x14ac:dyDescent="0.25">
      <c r="A42" s="68"/>
      <c r="B42" s="183"/>
      <c r="C42" s="183"/>
      <c r="D42" s="183"/>
      <c r="E42" s="183"/>
      <c r="F42" s="183"/>
      <c r="G42" s="183"/>
      <c r="H42" t="s">
        <v>4</v>
      </c>
    </row>
    <row r="43" spans="1:8" x14ac:dyDescent="0.25">
      <c r="A43" s="68"/>
      <c r="B43" s="183"/>
      <c r="C43" s="183"/>
      <c r="D43" s="183"/>
      <c r="E43" s="183"/>
      <c r="F43" s="183"/>
      <c r="G43" s="183"/>
      <c r="H43" t="s">
        <v>4</v>
      </c>
    </row>
    <row r="44" spans="1:8" x14ac:dyDescent="0.25">
      <c r="A44" s="68"/>
      <c r="B44" s="183"/>
      <c r="C44" s="183"/>
      <c r="D44" s="183"/>
      <c r="E44" s="183"/>
      <c r="F44" s="183"/>
      <c r="G44" s="183"/>
      <c r="H44" t="s">
        <v>4</v>
      </c>
    </row>
    <row r="45" spans="1:8" x14ac:dyDescent="0.25">
      <c r="B45" s="182"/>
      <c r="C45" s="182"/>
      <c r="D45" s="182"/>
      <c r="E45" s="182"/>
      <c r="F45" s="182"/>
      <c r="G45" s="182"/>
    </row>
    <row r="46" spans="1:8" x14ac:dyDescent="0.25">
      <c r="B46" s="182"/>
      <c r="C46" s="182"/>
      <c r="D46" s="182"/>
      <c r="E46" s="182"/>
      <c r="F46" s="182"/>
      <c r="G46" s="182"/>
    </row>
    <row r="47" spans="1:8" x14ac:dyDescent="0.25">
      <c r="B47" s="182"/>
      <c r="C47" s="182"/>
      <c r="D47" s="182"/>
      <c r="E47" s="182"/>
      <c r="F47" s="182"/>
      <c r="G47" s="182"/>
    </row>
    <row r="48" spans="1:8" x14ac:dyDescent="0.25">
      <c r="B48" s="182"/>
      <c r="C48" s="182"/>
      <c r="D48" s="182"/>
      <c r="E48" s="182"/>
      <c r="F48" s="182"/>
      <c r="G48" s="182"/>
    </row>
    <row r="49" spans="2:7" x14ac:dyDescent="0.25">
      <c r="B49" s="182"/>
      <c r="C49" s="182"/>
      <c r="D49" s="182"/>
      <c r="E49" s="182"/>
      <c r="F49" s="182"/>
      <c r="G49" s="182"/>
    </row>
    <row r="50" spans="2:7" x14ac:dyDescent="0.25">
      <c r="B50" s="182"/>
      <c r="C50" s="182"/>
      <c r="D50" s="182"/>
      <c r="E50" s="182"/>
      <c r="F50" s="182"/>
      <c r="G50" s="182"/>
    </row>
    <row r="51" spans="2:7" x14ac:dyDescent="0.25">
      <c r="B51" s="182"/>
      <c r="C51" s="182"/>
      <c r="D51" s="182"/>
      <c r="E51" s="182"/>
      <c r="F51" s="182"/>
      <c r="G51" s="182"/>
    </row>
    <row r="52" spans="2:7" x14ac:dyDescent="0.25">
      <c r="B52" s="182"/>
      <c r="C52" s="182"/>
      <c r="D52" s="182"/>
      <c r="E52" s="182"/>
      <c r="F52" s="182"/>
      <c r="G52" s="182"/>
    </row>
    <row r="53" spans="2:7" x14ac:dyDescent="0.25">
      <c r="B53" s="182"/>
      <c r="C53" s="182"/>
      <c r="D53" s="182"/>
      <c r="E53" s="182"/>
      <c r="F53" s="182"/>
      <c r="G53" s="182"/>
    </row>
    <row r="54" spans="2:7" x14ac:dyDescent="0.25">
      <c r="B54" s="182"/>
      <c r="C54" s="182"/>
      <c r="D54" s="182"/>
      <c r="E54" s="182"/>
      <c r="F54" s="182"/>
      <c r="G54" s="182"/>
    </row>
  </sheetData>
  <sheetProtection algorithmName="SHA-512" hashValue="lg1f6Ti4ZztgIAIPLyvxRBBtT3KN2tcOPALaR2Ks0KmtTIUUBChygojDJIWTFHIGv06izojYjUw8vggpBqbLxg==" saltValue="pEyZohWFVM/HEvhYKQYYAg==" spinCount="100000" sheet="1" objects="1" scenarios="1"/>
  <mergeCells count="14">
    <mergeCell ref="B46:G46"/>
    <mergeCell ref="B47:G47"/>
    <mergeCell ref="B36:G44"/>
    <mergeCell ref="B52:G52"/>
    <mergeCell ref="C7:D7"/>
    <mergeCell ref="C8:D8"/>
    <mergeCell ref="E11:G11"/>
    <mergeCell ref="B45:G45"/>
    <mergeCell ref="B53:G53"/>
    <mergeCell ref="B54:G54"/>
    <mergeCell ref="B48:G48"/>
    <mergeCell ref="B49:G49"/>
    <mergeCell ref="B50:G50"/>
    <mergeCell ref="B51:G51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J29" sqref="J29"/>
    </sheetView>
  </sheetViews>
  <sheetFormatPr defaultRowHeight="12.5" x14ac:dyDescent="0.25"/>
  <cols>
    <col min="1" max="1" width="5.81640625" customWidth="1"/>
    <col min="2" max="2" width="6.1796875" customWidth="1"/>
    <col min="3" max="3" width="11.453125" customWidth="1"/>
    <col min="4" max="4" width="15.81640625" customWidth="1"/>
    <col min="5" max="5" width="11.26953125" customWidth="1"/>
    <col min="6" max="6" width="10.81640625" customWidth="1"/>
    <col min="7" max="7" width="11" customWidth="1"/>
    <col min="8" max="8" width="11.1796875" customWidth="1"/>
    <col min="9" max="9" width="10.7265625" customWidth="1"/>
  </cols>
  <sheetData>
    <row r="1" spans="1:57" ht="13.5" thickTop="1" x14ac:dyDescent="0.3">
      <c r="A1" s="191" t="s">
        <v>5</v>
      </c>
      <c r="B1" s="192"/>
      <c r="C1" s="69" t="str">
        <f>CONCATENATE(cislostavby," ",nazevstavby)</f>
        <v xml:space="preserve"> Rekonstrukce bytové jednotky č.566/25, Brno</v>
      </c>
      <c r="D1" s="70"/>
      <c r="E1" s="71"/>
      <c r="F1" s="70"/>
      <c r="G1" s="72" t="s">
        <v>44</v>
      </c>
      <c r="H1" s="73">
        <v>1</v>
      </c>
      <c r="I1" s="74"/>
    </row>
    <row r="2" spans="1:57" ht="13.5" thickBot="1" x14ac:dyDescent="0.35">
      <c r="A2" s="193" t="s">
        <v>1</v>
      </c>
      <c r="B2" s="194"/>
      <c r="C2" s="75" t="str">
        <f>CONCATENATE(cisloobjektu," ",nazevobjektu)</f>
        <v xml:space="preserve"> Uzbecká 26, Brno</v>
      </c>
      <c r="D2" s="76"/>
      <c r="E2" s="77"/>
      <c r="F2" s="76"/>
      <c r="G2" s="195" t="s">
        <v>97</v>
      </c>
      <c r="H2" s="196"/>
      <c r="I2" s="197"/>
    </row>
    <row r="3" spans="1:57" ht="13" thickTop="1" x14ac:dyDescent="0.25">
      <c r="F3" s="11"/>
    </row>
    <row r="4" spans="1:57" ht="19.5" customHeight="1" x14ac:dyDescent="0.4">
      <c r="A4" s="78" t="s">
        <v>45</v>
      </c>
      <c r="B4" s="1"/>
      <c r="C4" s="1"/>
      <c r="D4" s="1"/>
      <c r="E4" s="79"/>
      <c r="F4" s="1"/>
      <c r="G4" s="1"/>
      <c r="H4" s="1"/>
      <c r="I4" s="1"/>
    </row>
    <row r="5" spans="1:57" ht="13" thickBot="1" x14ac:dyDescent="0.3"/>
    <row r="6" spans="1:57" s="11" customFormat="1" ht="13.5" thickBot="1" x14ac:dyDescent="0.35">
      <c r="A6" s="80"/>
      <c r="B6" s="81" t="s">
        <v>46</v>
      </c>
      <c r="C6" s="81"/>
      <c r="D6" s="82"/>
      <c r="E6" s="83" t="s">
        <v>47</v>
      </c>
      <c r="F6" s="84" t="s">
        <v>48</v>
      </c>
      <c r="G6" s="84" t="s">
        <v>49</v>
      </c>
      <c r="H6" s="84" t="s">
        <v>50</v>
      </c>
      <c r="I6" s="85" t="s">
        <v>27</v>
      </c>
    </row>
    <row r="7" spans="1:57" s="11" customFormat="1" ht="13" thickBot="1" x14ac:dyDescent="0.3">
      <c r="A7" s="121">
        <f>Položky!B7</f>
        <v>0</v>
      </c>
      <c r="B7" s="86" t="str">
        <f>Položky!C7</f>
        <v>Zařízení vzduchotechniky</v>
      </c>
      <c r="D7" s="87"/>
      <c r="E7" s="122">
        <f>Položky!BA35</f>
        <v>0</v>
      </c>
      <c r="F7" s="123">
        <f>Položky!G35</f>
        <v>0</v>
      </c>
      <c r="G7" s="123">
        <f>Položky!BC35</f>
        <v>0</v>
      </c>
      <c r="H7" s="123">
        <f>Položky!BD35</f>
        <v>0</v>
      </c>
      <c r="I7" s="124">
        <f>Položky!BE35</f>
        <v>0</v>
      </c>
    </row>
    <row r="8" spans="1:57" s="94" customFormat="1" ht="13.5" thickBot="1" x14ac:dyDescent="0.35">
      <c r="A8" s="88"/>
      <c r="B8" s="89" t="s">
        <v>51</v>
      </c>
      <c r="C8" s="89"/>
      <c r="D8" s="90"/>
      <c r="E8" s="91">
        <f>SUM(E7:E7)</f>
        <v>0</v>
      </c>
      <c r="F8" s="92">
        <f>SUM(F7:F7)</f>
        <v>0</v>
      </c>
      <c r="G8" s="92">
        <f>SUM(G7:G7)</f>
        <v>0</v>
      </c>
      <c r="H8" s="92">
        <f>SUM(H7:H7)</f>
        <v>0</v>
      </c>
      <c r="I8" s="93">
        <f>SUM(I7:I7)</f>
        <v>0</v>
      </c>
    </row>
    <row r="9" spans="1:57" x14ac:dyDescent="0.25">
      <c r="A9" s="11"/>
      <c r="B9" s="11"/>
      <c r="C9" s="11"/>
      <c r="D9" s="11"/>
      <c r="E9" s="11"/>
      <c r="F9" s="11"/>
      <c r="G9" s="11"/>
      <c r="H9" s="11"/>
      <c r="I9" s="11"/>
    </row>
    <row r="10" spans="1:57" ht="19.5" customHeight="1" x14ac:dyDescent="0.4">
      <c r="A10" s="1" t="s">
        <v>52</v>
      </c>
      <c r="B10" s="1"/>
      <c r="C10" s="1"/>
      <c r="D10" s="1"/>
      <c r="E10" s="1"/>
      <c r="F10" s="1"/>
      <c r="G10" s="95"/>
      <c r="H10" s="1"/>
      <c r="I10" s="1"/>
      <c r="BA10" s="30"/>
      <c r="BB10" s="30"/>
      <c r="BC10" s="30"/>
      <c r="BD10" s="30"/>
      <c r="BE10" s="30"/>
    </row>
    <row r="11" spans="1:57" ht="13" thickBot="1" x14ac:dyDescent="0.3"/>
    <row r="12" spans="1:57" ht="13" x14ac:dyDescent="0.3">
      <c r="A12" s="96" t="s">
        <v>53</v>
      </c>
      <c r="B12" s="97"/>
      <c r="C12" s="97"/>
      <c r="D12" s="98"/>
      <c r="E12" s="99" t="s">
        <v>54</v>
      </c>
      <c r="F12" s="100" t="s">
        <v>55</v>
      </c>
      <c r="G12" s="101" t="s">
        <v>56</v>
      </c>
      <c r="H12" s="102"/>
      <c r="I12" s="103" t="s">
        <v>54</v>
      </c>
    </row>
    <row r="13" spans="1:57" x14ac:dyDescent="0.25">
      <c r="A13" s="104" t="s">
        <v>71</v>
      </c>
      <c r="B13" s="105"/>
      <c r="C13" s="105"/>
      <c r="D13" s="106"/>
      <c r="E13" s="107">
        <v>0</v>
      </c>
      <c r="F13" s="108">
        <v>0</v>
      </c>
      <c r="G13" s="109">
        <f t="shared" ref="G13:G20" si="0">CHOOSE(BA13+1,HSV+PSV,HSV+PSV+Mont,HSV+PSV+Dodavka+Mont,HSV,PSV,Mont,Dodavka,Mont+Dodavka,0)</f>
        <v>0</v>
      </c>
      <c r="H13" s="110"/>
      <c r="I13" s="111">
        <f t="shared" ref="I13:I20" si="1">E13+F13*G13/100</f>
        <v>0</v>
      </c>
      <c r="BA13">
        <v>0</v>
      </c>
    </row>
    <row r="14" spans="1:57" x14ac:dyDescent="0.25">
      <c r="A14" s="104" t="s">
        <v>72</v>
      </c>
      <c r="B14" s="105"/>
      <c r="C14" s="105"/>
      <c r="D14" s="106"/>
      <c r="E14" s="107">
        <v>0</v>
      </c>
      <c r="F14" s="108">
        <v>0</v>
      </c>
      <c r="G14" s="109">
        <f t="shared" si="0"/>
        <v>0</v>
      </c>
      <c r="H14" s="110"/>
      <c r="I14" s="111">
        <f t="shared" si="1"/>
        <v>0</v>
      </c>
      <c r="BA14">
        <v>0</v>
      </c>
    </row>
    <row r="15" spans="1:57" x14ac:dyDescent="0.25">
      <c r="A15" s="104" t="s">
        <v>73</v>
      </c>
      <c r="B15" s="105"/>
      <c r="C15" s="105"/>
      <c r="D15" s="106"/>
      <c r="E15" s="107">
        <v>0</v>
      </c>
      <c r="F15" s="108">
        <v>0</v>
      </c>
      <c r="G15" s="109">
        <f t="shared" si="0"/>
        <v>0</v>
      </c>
      <c r="H15" s="110"/>
      <c r="I15" s="111">
        <f t="shared" si="1"/>
        <v>0</v>
      </c>
      <c r="BA15">
        <v>0</v>
      </c>
    </row>
    <row r="16" spans="1:57" x14ac:dyDescent="0.25">
      <c r="A16" s="104" t="s">
        <v>74</v>
      </c>
      <c r="B16" s="105"/>
      <c r="C16" s="105"/>
      <c r="D16" s="106"/>
      <c r="E16" s="107">
        <v>0</v>
      </c>
      <c r="F16" s="108">
        <v>0</v>
      </c>
      <c r="G16" s="109">
        <f t="shared" si="0"/>
        <v>0</v>
      </c>
      <c r="H16" s="110"/>
      <c r="I16" s="111">
        <f t="shared" si="1"/>
        <v>0</v>
      </c>
      <c r="BA16">
        <v>0</v>
      </c>
    </row>
    <row r="17" spans="1:53" x14ac:dyDescent="0.25">
      <c r="A17" s="104" t="s">
        <v>75</v>
      </c>
      <c r="B17" s="105"/>
      <c r="C17" s="105"/>
      <c r="D17" s="106"/>
      <c r="E17" s="107">
        <v>0</v>
      </c>
      <c r="F17" s="108">
        <v>0</v>
      </c>
      <c r="G17" s="109">
        <f t="shared" si="0"/>
        <v>0</v>
      </c>
      <c r="H17" s="110"/>
      <c r="I17" s="111">
        <f t="shared" si="1"/>
        <v>0</v>
      </c>
      <c r="BA17">
        <v>1</v>
      </c>
    </row>
    <row r="18" spans="1:53" x14ac:dyDescent="0.25">
      <c r="A18" s="104" t="s">
        <v>76</v>
      </c>
      <c r="B18" s="105"/>
      <c r="C18" s="105"/>
      <c r="D18" s="106"/>
      <c r="E18" s="107">
        <v>0</v>
      </c>
      <c r="F18" s="108">
        <v>0</v>
      </c>
      <c r="G18" s="109">
        <f t="shared" si="0"/>
        <v>0</v>
      </c>
      <c r="H18" s="110"/>
      <c r="I18" s="111">
        <f t="shared" si="1"/>
        <v>0</v>
      </c>
      <c r="BA18">
        <v>1</v>
      </c>
    </row>
    <row r="19" spans="1:53" x14ac:dyDescent="0.25">
      <c r="A19" s="104" t="s">
        <v>77</v>
      </c>
      <c r="B19" s="105"/>
      <c r="C19" s="105"/>
      <c r="D19" s="106"/>
      <c r="E19" s="107">
        <v>0</v>
      </c>
      <c r="F19" s="108">
        <v>0</v>
      </c>
      <c r="G19" s="109">
        <f t="shared" si="0"/>
        <v>0</v>
      </c>
      <c r="H19" s="110"/>
      <c r="I19" s="111">
        <f t="shared" si="1"/>
        <v>0</v>
      </c>
      <c r="BA19">
        <v>2</v>
      </c>
    </row>
    <row r="20" spans="1:53" x14ac:dyDescent="0.25">
      <c r="A20" s="104" t="s">
        <v>78</v>
      </c>
      <c r="B20" s="105"/>
      <c r="C20" s="105"/>
      <c r="D20" s="106"/>
      <c r="E20" s="107">
        <v>0</v>
      </c>
      <c r="F20" s="108">
        <v>0</v>
      </c>
      <c r="G20" s="109">
        <f t="shared" si="0"/>
        <v>0</v>
      </c>
      <c r="H20" s="110"/>
      <c r="I20" s="111">
        <f t="shared" si="1"/>
        <v>0</v>
      </c>
      <c r="BA20">
        <v>2</v>
      </c>
    </row>
    <row r="21" spans="1:53" ht="13.5" thickBot="1" x14ac:dyDescent="0.35">
      <c r="A21" s="112"/>
      <c r="B21" s="113" t="s">
        <v>57</v>
      </c>
      <c r="C21" s="114"/>
      <c r="D21" s="115"/>
      <c r="E21" s="116"/>
      <c r="F21" s="117"/>
      <c r="G21" s="117"/>
      <c r="H21" s="189">
        <f>SUM(I13:I20)</f>
        <v>0</v>
      </c>
      <c r="I21" s="190"/>
    </row>
    <row r="23" spans="1:53" ht="13" x14ac:dyDescent="0.3">
      <c r="B23" s="94"/>
      <c r="F23" s="118"/>
      <c r="G23" s="119"/>
      <c r="H23" s="119"/>
      <c r="I23" s="120"/>
    </row>
    <row r="24" spans="1:53" x14ac:dyDescent="0.25">
      <c r="F24" s="118"/>
      <c r="G24" s="119"/>
      <c r="H24" s="119"/>
      <c r="I24" s="120"/>
    </row>
    <row r="25" spans="1:53" x14ac:dyDescent="0.25">
      <c r="F25" s="118"/>
      <c r="G25" s="119"/>
      <c r="H25" s="119"/>
      <c r="I25" s="120"/>
    </row>
    <row r="26" spans="1:53" x14ac:dyDescent="0.25">
      <c r="F26" s="118"/>
      <c r="G26" s="119"/>
      <c r="H26" s="119"/>
      <c r="I26" s="120"/>
    </row>
    <row r="27" spans="1:53" x14ac:dyDescent="0.25">
      <c r="F27" s="118"/>
      <c r="G27" s="119"/>
      <c r="H27" s="119"/>
      <c r="I27" s="120"/>
    </row>
    <row r="28" spans="1:53" x14ac:dyDescent="0.25">
      <c r="F28" s="118"/>
      <c r="G28" s="119"/>
      <c r="H28" s="119"/>
      <c r="I28" s="120"/>
    </row>
    <row r="29" spans="1:53" x14ac:dyDescent="0.25">
      <c r="F29" s="118"/>
      <c r="G29" s="119"/>
      <c r="H29" s="119"/>
      <c r="I29" s="120"/>
    </row>
    <row r="30" spans="1:53" x14ac:dyDescent="0.25">
      <c r="F30" s="118"/>
      <c r="G30" s="119"/>
      <c r="H30" s="119"/>
      <c r="I30" s="120"/>
    </row>
    <row r="31" spans="1:53" x14ac:dyDescent="0.25">
      <c r="F31" s="118"/>
      <c r="G31" s="119"/>
      <c r="H31" s="119"/>
      <c r="I31" s="120"/>
    </row>
    <row r="32" spans="1:53" x14ac:dyDescent="0.25">
      <c r="F32" s="118"/>
      <c r="G32" s="119"/>
      <c r="H32" s="119"/>
      <c r="I32" s="120"/>
    </row>
    <row r="33" spans="6:9" x14ac:dyDescent="0.25">
      <c r="F33" s="118"/>
      <c r="G33" s="119"/>
      <c r="H33" s="119"/>
      <c r="I33" s="120"/>
    </row>
    <row r="34" spans="6:9" x14ac:dyDescent="0.25">
      <c r="F34" s="118"/>
      <c r="G34" s="119"/>
      <c r="H34" s="119"/>
      <c r="I34" s="120"/>
    </row>
    <row r="35" spans="6:9" x14ac:dyDescent="0.25">
      <c r="F35" s="118"/>
      <c r="G35" s="119"/>
      <c r="H35" s="119"/>
      <c r="I35" s="120"/>
    </row>
    <row r="36" spans="6:9" x14ac:dyDescent="0.25">
      <c r="F36" s="118"/>
      <c r="G36" s="119"/>
      <c r="H36" s="119"/>
      <c r="I36" s="120"/>
    </row>
    <row r="37" spans="6:9" x14ac:dyDescent="0.25">
      <c r="F37" s="118"/>
      <c r="G37" s="119"/>
      <c r="H37" s="119"/>
      <c r="I37" s="120"/>
    </row>
    <row r="38" spans="6:9" x14ac:dyDescent="0.25">
      <c r="F38" s="118"/>
      <c r="G38" s="119"/>
      <c r="H38" s="119"/>
      <c r="I38" s="120"/>
    </row>
    <row r="39" spans="6:9" x14ac:dyDescent="0.25">
      <c r="F39" s="118"/>
      <c r="G39" s="119"/>
      <c r="H39" s="119"/>
      <c r="I39" s="120"/>
    </row>
    <row r="40" spans="6:9" x14ac:dyDescent="0.25">
      <c r="F40" s="118"/>
      <c r="G40" s="119"/>
      <c r="H40" s="119"/>
      <c r="I40" s="120"/>
    </row>
    <row r="41" spans="6:9" x14ac:dyDescent="0.25">
      <c r="F41" s="118"/>
      <c r="G41" s="119"/>
      <c r="H41" s="119"/>
      <c r="I41" s="120"/>
    </row>
    <row r="42" spans="6:9" x14ac:dyDescent="0.25">
      <c r="F42" s="118"/>
      <c r="G42" s="119"/>
      <c r="H42" s="119"/>
      <c r="I42" s="120"/>
    </row>
    <row r="43" spans="6:9" x14ac:dyDescent="0.25">
      <c r="F43" s="118"/>
      <c r="G43" s="119"/>
      <c r="H43" s="119"/>
      <c r="I43" s="120"/>
    </row>
    <row r="44" spans="6:9" x14ac:dyDescent="0.25">
      <c r="F44" s="118"/>
      <c r="G44" s="119"/>
      <c r="H44" s="119"/>
      <c r="I44" s="120"/>
    </row>
    <row r="45" spans="6:9" x14ac:dyDescent="0.25">
      <c r="F45" s="118"/>
      <c r="G45" s="119"/>
      <c r="H45" s="119"/>
      <c r="I45" s="120"/>
    </row>
    <row r="46" spans="6:9" x14ac:dyDescent="0.25">
      <c r="F46" s="118"/>
      <c r="G46" s="119"/>
      <c r="H46" s="119"/>
      <c r="I46" s="120"/>
    </row>
    <row r="47" spans="6:9" x14ac:dyDescent="0.25">
      <c r="F47" s="118"/>
      <c r="G47" s="119"/>
      <c r="H47" s="119"/>
      <c r="I47" s="120"/>
    </row>
    <row r="48" spans="6:9" x14ac:dyDescent="0.25">
      <c r="F48" s="118"/>
      <c r="G48" s="119"/>
      <c r="H48" s="119"/>
      <c r="I48" s="120"/>
    </row>
    <row r="49" spans="6:9" x14ac:dyDescent="0.25">
      <c r="F49" s="118"/>
      <c r="G49" s="119"/>
      <c r="H49" s="119"/>
      <c r="I49" s="120"/>
    </row>
    <row r="50" spans="6:9" x14ac:dyDescent="0.25">
      <c r="F50" s="118"/>
      <c r="G50" s="119"/>
      <c r="H50" s="119"/>
      <c r="I50" s="120"/>
    </row>
    <row r="51" spans="6:9" x14ac:dyDescent="0.25">
      <c r="F51" s="118"/>
      <c r="G51" s="119"/>
      <c r="H51" s="119"/>
      <c r="I51" s="120"/>
    </row>
    <row r="52" spans="6:9" x14ac:dyDescent="0.25">
      <c r="F52" s="118"/>
      <c r="G52" s="119"/>
      <c r="H52" s="119"/>
      <c r="I52" s="120"/>
    </row>
    <row r="53" spans="6:9" x14ac:dyDescent="0.25">
      <c r="F53" s="118"/>
      <c r="G53" s="119"/>
      <c r="H53" s="119"/>
      <c r="I53" s="120"/>
    </row>
    <row r="54" spans="6:9" x14ac:dyDescent="0.25">
      <c r="F54" s="118"/>
      <c r="G54" s="119"/>
      <c r="H54" s="119"/>
      <c r="I54" s="120"/>
    </row>
    <row r="55" spans="6:9" x14ac:dyDescent="0.25">
      <c r="F55" s="118"/>
      <c r="G55" s="119"/>
      <c r="H55" s="119"/>
      <c r="I55" s="120"/>
    </row>
    <row r="56" spans="6:9" x14ac:dyDescent="0.25">
      <c r="F56" s="118"/>
      <c r="G56" s="119"/>
      <c r="H56" s="119"/>
      <c r="I56" s="120"/>
    </row>
    <row r="57" spans="6:9" x14ac:dyDescent="0.25">
      <c r="F57" s="118"/>
      <c r="G57" s="119"/>
      <c r="H57" s="119"/>
      <c r="I57" s="120"/>
    </row>
    <row r="58" spans="6:9" x14ac:dyDescent="0.25">
      <c r="F58" s="118"/>
      <c r="G58" s="119"/>
      <c r="H58" s="119"/>
      <c r="I58" s="120"/>
    </row>
    <row r="59" spans="6:9" x14ac:dyDescent="0.25">
      <c r="F59" s="118"/>
      <c r="G59" s="119"/>
      <c r="H59" s="119"/>
      <c r="I59" s="120"/>
    </row>
    <row r="60" spans="6:9" x14ac:dyDescent="0.25">
      <c r="F60" s="118"/>
      <c r="G60" s="119"/>
      <c r="H60" s="119"/>
      <c r="I60" s="120"/>
    </row>
    <row r="61" spans="6:9" x14ac:dyDescent="0.25">
      <c r="F61" s="118"/>
      <c r="G61" s="119"/>
      <c r="H61" s="119"/>
      <c r="I61" s="120"/>
    </row>
    <row r="62" spans="6:9" x14ac:dyDescent="0.25">
      <c r="F62" s="118"/>
      <c r="G62" s="119"/>
      <c r="H62" s="119"/>
      <c r="I62" s="120"/>
    </row>
    <row r="63" spans="6:9" x14ac:dyDescent="0.25">
      <c r="F63" s="118"/>
      <c r="G63" s="119"/>
      <c r="H63" s="119"/>
      <c r="I63" s="120"/>
    </row>
    <row r="64" spans="6:9" x14ac:dyDescent="0.25">
      <c r="F64" s="118"/>
      <c r="G64" s="119"/>
      <c r="H64" s="119"/>
      <c r="I64" s="120"/>
    </row>
    <row r="65" spans="6:9" x14ac:dyDescent="0.25">
      <c r="F65" s="118"/>
      <c r="G65" s="119"/>
      <c r="H65" s="119"/>
      <c r="I65" s="120"/>
    </row>
    <row r="66" spans="6:9" x14ac:dyDescent="0.25">
      <c r="F66" s="118"/>
      <c r="G66" s="119"/>
      <c r="H66" s="119"/>
      <c r="I66" s="120"/>
    </row>
    <row r="67" spans="6:9" x14ac:dyDescent="0.25">
      <c r="F67" s="118"/>
      <c r="G67" s="119"/>
      <c r="H67" s="119"/>
      <c r="I67" s="120"/>
    </row>
    <row r="68" spans="6:9" x14ac:dyDescent="0.25">
      <c r="F68" s="118"/>
      <c r="G68" s="119"/>
      <c r="H68" s="119"/>
      <c r="I68" s="120"/>
    </row>
    <row r="69" spans="6:9" x14ac:dyDescent="0.25">
      <c r="F69" s="118"/>
      <c r="G69" s="119"/>
      <c r="H69" s="119"/>
      <c r="I69" s="120"/>
    </row>
    <row r="70" spans="6:9" x14ac:dyDescent="0.25">
      <c r="F70" s="118"/>
      <c r="G70" s="119"/>
      <c r="H70" s="119"/>
      <c r="I70" s="120"/>
    </row>
    <row r="71" spans="6:9" x14ac:dyDescent="0.25">
      <c r="F71" s="118"/>
      <c r="G71" s="119"/>
      <c r="H71" s="119"/>
      <c r="I71" s="120"/>
    </row>
    <row r="72" spans="6:9" x14ac:dyDescent="0.25">
      <c r="F72" s="118"/>
      <c r="G72" s="119"/>
      <c r="H72" s="119"/>
      <c r="I72" s="120"/>
    </row>
  </sheetData>
  <sheetProtection algorithmName="SHA-512" hashValue="hyqgvzwFPGDzNkh0GmC4hmMCIOQ0i9IW9P0avXchU6ixNn4kXYeZxxRgZgsJWBCA3APZS/reC5eHo/7aFL3Gwg==" saltValue="UX1SLB6er+Sk+JQ+A1oLBw==" spinCount="100000" sheet="1" objects="1" scenarios="1"/>
  <mergeCells count="4">
    <mergeCell ref="H21:I21"/>
    <mergeCell ref="A1:B1"/>
    <mergeCell ref="A2:B2"/>
    <mergeCell ref="G2:I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8"/>
  <sheetViews>
    <sheetView showGridLines="0" showZeros="0" topLeftCell="A7" zoomScaleNormal="100" workbookViewId="0">
      <selection activeCell="L29" sqref="L29"/>
    </sheetView>
  </sheetViews>
  <sheetFormatPr defaultColWidth="9.1796875" defaultRowHeight="12.5" x14ac:dyDescent="0.25"/>
  <cols>
    <col min="1" max="1" width="4.453125" style="137" customWidth="1"/>
    <col min="2" max="2" width="11.54296875" style="137" customWidth="1"/>
    <col min="3" max="3" width="40.453125" style="137" customWidth="1"/>
    <col min="4" max="4" width="5.54296875" style="137" customWidth="1"/>
    <col min="5" max="5" width="8.54296875" style="142" customWidth="1"/>
    <col min="6" max="6" width="9.81640625" style="137" customWidth="1"/>
    <col min="7" max="7" width="13.81640625" style="137" customWidth="1"/>
    <col min="8" max="11" width="9.1796875" style="137"/>
    <col min="12" max="12" width="75.26953125" style="137" customWidth="1"/>
    <col min="13" max="16384" width="9.1796875" style="137"/>
  </cols>
  <sheetData>
    <row r="1" spans="1:104" ht="15.5" x14ac:dyDescent="0.35">
      <c r="A1" s="198" t="s">
        <v>58</v>
      </c>
      <c r="B1" s="198"/>
      <c r="C1" s="198"/>
      <c r="D1" s="198"/>
      <c r="E1" s="198"/>
      <c r="F1" s="198"/>
      <c r="G1" s="198"/>
    </row>
    <row r="2" spans="1:104" ht="13.5" thickBot="1" x14ac:dyDescent="0.35">
      <c r="A2" s="162"/>
      <c r="B2" s="127"/>
      <c r="C2" s="128"/>
      <c r="D2" s="128"/>
      <c r="E2" s="129"/>
      <c r="F2" s="128"/>
      <c r="G2" s="128"/>
    </row>
    <row r="3" spans="1:104" ht="13.5" thickTop="1" x14ac:dyDescent="0.3">
      <c r="A3" s="199" t="s">
        <v>5</v>
      </c>
      <c r="B3" s="200"/>
      <c r="C3" s="125" t="str">
        <f>nazevstavby</f>
        <v>Rekonstrukce bytové jednotky č.566/25, Brno</v>
      </c>
      <c r="D3" s="138"/>
      <c r="E3" s="130" t="s">
        <v>59</v>
      </c>
      <c r="F3" s="139">
        <f>Rekapitulace!H1</f>
        <v>1</v>
      </c>
      <c r="G3" s="140"/>
    </row>
    <row r="4" spans="1:104" ht="13.5" thickBot="1" x14ac:dyDescent="0.35">
      <c r="A4" s="201" t="s">
        <v>1</v>
      </c>
      <c r="B4" s="202"/>
      <c r="C4" s="126" t="str">
        <f>nazevobjektu</f>
        <v>Uzbecká 26, Brno</v>
      </c>
      <c r="D4" s="141"/>
      <c r="E4" s="203" t="s">
        <v>99</v>
      </c>
      <c r="F4" s="204"/>
      <c r="G4" s="205"/>
      <c r="H4" s="164"/>
    </row>
    <row r="5" spans="1:104" ht="13" thickTop="1" x14ac:dyDescent="0.25">
      <c r="A5" s="131"/>
      <c r="B5" s="162"/>
      <c r="C5" s="162"/>
      <c r="D5" s="162"/>
      <c r="F5" s="162"/>
      <c r="G5" s="143"/>
    </row>
    <row r="6" spans="1:104" x14ac:dyDescent="0.25">
      <c r="A6" s="144" t="s">
        <v>60</v>
      </c>
      <c r="B6" s="145" t="s">
        <v>61</v>
      </c>
      <c r="C6" s="145" t="s">
        <v>62</v>
      </c>
      <c r="D6" s="145" t="s">
        <v>63</v>
      </c>
      <c r="E6" s="146" t="s">
        <v>64</v>
      </c>
      <c r="F6" s="145" t="s">
        <v>65</v>
      </c>
      <c r="G6" s="147" t="s">
        <v>66</v>
      </c>
    </row>
    <row r="7" spans="1:104" ht="13" x14ac:dyDescent="0.3">
      <c r="A7" s="132" t="s">
        <v>67</v>
      </c>
      <c r="B7" s="133"/>
      <c r="C7" s="134" t="s">
        <v>79</v>
      </c>
      <c r="D7" s="148"/>
      <c r="E7" s="149"/>
      <c r="F7" s="149"/>
      <c r="G7" s="150"/>
      <c r="H7" s="151"/>
      <c r="I7" s="151"/>
    </row>
    <row r="8" spans="1:104" ht="31" x14ac:dyDescent="0.25">
      <c r="A8" s="163">
        <v>1</v>
      </c>
      <c r="B8" s="158"/>
      <c r="C8" s="174" t="s">
        <v>87</v>
      </c>
      <c r="D8" s="159"/>
      <c r="E8" s="166"/>
      <c r="F8" s="160">
        <v>0</v>
      </c>
      <c r="G8" s="161">
        <f t="shared" ref="G8:G12" si="0">E8*F8</f>
        <v>0</v>
      </c>
      <c r="AA8" s="137">
        <v>3</v>
      </c>
      <c r="AB8" s="137">
        <v>7</v>
      </c>
      <c r="AC8" s="137">
        <v>6310009998</v>
      </c>
      <c r="AZ8" s="137">
        <v>2</v>
      </c>
      <c r="BA8" s="137">
        <f t="shared" ref="BA8:BA12" si="1">IF(AZ8=1,G8,0)</f>
        <v>0</v>
      </c>
      <c r="BB8" s="137">
        <f t="shared" ref="BB8:BB34" si="2">IF(AZ8=2,G8,0)</f>
        <v>0</v>
      </c>
      <c r="BC8" s="137">
        <f t="shared" ref="BC8:BC12" si="3">IF(AZ8=3,G8,0)</f>
        <v>0</v>
      </c>
      <c r="BD8" s="137">
        <f t="shared" ref="BD8:BD12" si="4">IF(AZ8=4,G8,0)</f>
        <v>0</v>
      </c>
      <c r="BE8" s="137">
        <f t="shared" ref="BE8:BE12" si="5">IF(AZ8=5,G8,0)</f>
        <v>0</v>
      </c>
      <c r="CZ8" s="137">
        <v>0</v>
      </c>
    </row>
    <row r="9" spans="1:104" x14ac:dyDescent="0.25">
      <c r="A9" s="173">
        <v>2</v>
      </c>
      <c r="B9" s="176"/>
      <c r="C9" s="177" t="s">
        <v>84</v>
      </c>
      <c r="D9" s="178" t="s">
        <v>70</v>
      </c>
      <c r="E9" s="175">
        <v>1</v>
      </c>
      <c r="F9" s="181"/>
      <c r="G9" s="179">
        <f t="shared" si="0"/>
        <v>0</v>
      </c>
      <c r="AZ9" s="137">
        <v>2</v>
      </c>
      <c r="BB9" s="137">
        <f t="shared" si="2"/>
        <v>0</v>
      </c>
    </row>
    <row r="10" spans="1:104" s="162" customFormat="1" x14ac:dyDescent="0.25">
      <c r="A10" s="173">
        <v>3</v>
      </c>
      <c r="B10" s="176"/>
      <c r="C10" s="177" t="s">
        <v>85</v>
      </c>
      <c r="D10" s="178" t="s">
        <v>70</v>
      </c>
      <c r="E10" s="175">
        <v>1</v>
      </c>
      <c r="F10" s="181"/>
      <c r="G10" s="179">
        <f t="shared" ref="G10" si="6">E10*F10</f>
        <v>0</v>
      </c>
      <c r="AZ10" s="162">
        <v>2</v>
      </c>
      <c r="BB10" s="162">
        <f t="shared" si="2"/>
        <v>0</v>
      </c>
    </row>
    <row r="11" spans="1:104" x14ac:dyDescent="0.25">
      <c r="A11" s="173">
        <v>4</v>
      </c>
      <c r="B11" s="176"/>
      <c r="C11" s="177" t="s">
        <v>86</v>
      </c>
      <c r="D11" s="178" t="s">
        <v>69</v>
      </c>
      <c r="E11" s="175">
        <v>1</v>
      </c>
      <c r="F11" s="181"/>
      <c r="G11" s="179">
        <f t="shared" si="0"/>
        <v>0</v>
      </c>
      <c r="AA11" s="137">
        <v>3</v>
      </c>
      <c r="AB11" s="137">
        <v>7</v>
      </c>
      <c r="AC11" s="137">
        <v>6310010045</v>
      </c>
      <c r="AZ11" s="137">
        <v>2</v>
      </c>
      <c r="BA11" s="137">
        <f t="shared" ref="BA11" si="7">IF(AZ11=1,G11,0)</f>
        <v>0</v>
      </c>
      <c r="BB11" s="162">
        <f t="shared" si="2"/>
        <v>0</v>
      </c>
      <c r="BC11" s="137">
        <f t="shared" ref="BC11" si="8">IF(AZ11=3,G11,0)</f>
        <v>0</v>
      </c>
      <c r="BD11" s="137">
        <f t="shared" ref="BD11" si="9">IF(AZ11=4,G11,0)</f>
        <v>0</v>
      </c>
      <c r="BE11" s="137">
        <f t="shared" ref="BE11" si="10">IF(AZ11=5,G11,0)</f>
        <v>0</v>
      </c>
      <c r="CZ11" s="137">
        <v>0</v>
      </c>
    </row>
    <row r="12" spans="1:104" x14ac:dyDescent="0.25">
      <c r="A12" s="173">
        <v>5</v>
      </c>
      <c r="B12" s="176"/>
      <c r="C12" s="177" t="s">
        <v>100</v>
      </c>
      <c r="D12" s="178" t="s">
        <v>81</v>
      </c>
      <c r="E12" s="175">
        <v>1</v>
      </c>
      <c r="F12" s="181"/>
      <c r="G12" s="179">
        <f t="shared" si="0"/>
        <v>0</v>
      </c>
      <c r="AA12" s="137">
        <v>3</v>
      </c>
      <c r="AB12" s="137">
        <v>7</v>
      </c>
      <c r="AC12" s="137">
        <v>6310019986</v>
      </c>
      <c r="AZ12" s="137">
        <v>2</v>
      </c>
      <c r="BA12" s="137">
        <f t="shared" si="1"/>
        <v>0</v>
      </c>
      <c r="BB12" s="162">
        <f t="shared" si="2"/>
        <v>0</v>
      </c>
      <c r="BC12" s="137">
        <f t="shared" si="3"/>
        <v>0</v>
      </c>
      <c r="BD12" s="137">
        <f t="shared" si="4"/>
        <v>0</v>
      </c>
      <c r="BE12" s="137">
        <f t="shared" si="5"/>
        <v>0</v>
      </c>
      <c r="CZ12" s="137">
        <v>2E-3</v>
      </c>
    </row>
    <row r="13" spans="1:104" s="162" customFormat="1" x14ac:dyDescent="0.25">
      <c r="A13" s="173">
        <v>6</v>
      </c>
      <c r="B13" s="176"/>
      <c r="C13" s="177" t="s">
        <v>82</v>
      </c>
      <c r="D13" s="178" t="s">
        <v>70</v>
      </c>
      <c r="E13" s="175">
        <v>1</v>
      </c>
      <c r="F13" s="181"/>
      <c r="G13" s="179">
        <f t="shared" ref="G13" si="11">E13*F13</f>
        <v>0</v>
      </c>
      <c r="AZ13" s="162">
        <v>2</v>
      </c>
      <c r="BA13" s="162">
        <f t="shared" ref="BA13" si="12">IF(AZ13=1,G13,0)</f>
        <v>0</v>
      </c>
      <c r="BB13" s="162">
        <f t="shared" si="2"/>
        <v>0</v>
      </c>
      <c r="BC13" s="162">
        <f t="shared" ref="BC13" si="13">IF(AZ13=3,G13,0)</f>
        <v>0</v>
      </c>
      <c r="BD13" s="162">
        <f t="shared" ref="BD13" si="14">IF(AZ13=4,G13,0)</f>
        <v>0</v>
      </c>
      <c r="BE13" s="162">
        <f t="shared" ref="BE13" si="15">IF(AZ13=5,G13,0)</f>
        <v>0</v>
      </c>
    </row>
    <row r="14" spans="1:104" s="162" customFormat="1" ht="31" x14ac:dyDescent="0.25">
      <c r="A14" s="163">
        <v>7</v>
      </c>
      <c r="B14" s="158"/>
      <c r="C14" s="174" t="s">
        <v>103</v>
      </c>
      <c r="D14" s="159" t="s">
        <v>70</v>
      </c>
      <c r="E14" s="160">
        <v>1</v>
      </c>
      <c r="F14" s="181"/>
      <c r="G14" s="161">
        <f t="shared" ref="G14:G18" si="16">E14*F14</f>
        <v>0</v>
      </c>
      <c r="AZ14" s="162">
        <v>2</v>
      </c>
      <c r="BA14" s="162">
        <f t="shared" ref="BA14:BA17" si="17">IF(AZ14=1,G14,0)</f>
        <v>0</v>
      </c>
      <c r="BB14" s="162">
        <f t="shared" si="2"/>
        <v>0</v>
      </c>
      <c r="BC14" s="162">
        <f t="shared" ref="BC14:BC17" si="18">IF(AZ14=3,G14,0)</f>
        <v>0</v>
      </c>
      <c r="BD14" s="162">
        <f t="shared" ref="BD14:BD17" si="19">IF(AZ14=4,G14,0)</f>
        <v>0</v>
      </c>
      <c r="BE14" s="162">
        <f t="shared" ref="BE14:BE17" si="20">IF(AZ14=5,G14,0)</f>
        <v>0</v>
      </c>
    </row>
    <row r="15" spans="1:104" s="162" customFormat="1" x14ac:dyDescent="0.25">
      <c r="A15" s="167"/>
      <c r="B15" s="158"/>
      <c r="C15" s="165" t="s">
        <v>94</v>
      </c>
      <c r="D15" s="159" t="s">
        <v>70</v>
      </c>
      <c r="E15" s="160">
        <v>1</v>
      </c>
      <c r="F15" s="181"/>
      <c r="G15" s="161"/>
    </row>
    <row r="16" spans="1:104" s="162" customFormat="1" x14ac:dyDescent="0.25">
      <c r="A16" s="173">
        <v>8</v>
      </c>
      <c r="B16" s="176"/>
      <c r="C16" s="177" t="s">
        <v>98</v>
      </c>
      <c r="D16" s="178" t="s">
        <v>70</v>
      </c>
      <c r="E16" s="175">
        <v>1</v>
      </c>
      <c r="F16" s="181"/>
      <c r="G16" s="179">
        <f t="shared" si="16"/>
        <v>0</v>
      </c>
      <c r="AZ16" s="162">
        <v>2</v>
      </c>
      <c r="BA16" s="162">
        <f t="shared" si="17"/>
        <v>0</v>
      </c>
      <c r="BB16" s="162">
        <f t="shared" si="2"/>
        <v>0</v>
      </c>
      <c r="BC16" s="162">
        <f t="shared" si="18"/>
        <v>0</v>
      </c>
      <c r="BD16" s="162">
        <f t="shared" si="19"/>
        <v>0</v>
      </c>
      <c r="BE16" s="162">
        <f t="shared" si="20"/>
        <v>0</v>
      </c>
    </row>
    <row r="17" spans="1:57" s="162" customFormat="1" x14ac:dyDescent="0.25">
      <c r="A17" s="173">
        <v>9</v>
      </c>
      <c r="B17" s="176"/>
      <c r="C17" s="177" t="s">
        <v>101</v>
      </c>
      <c r="D17" s="178" t="s">
        <v>69</v>
      </c>
      <c r="E17" s="175">
        <v>1</v>
      </c>
      <c r="F17" s="181">
        <v>0</v>
      </c>
      <c r="G17" s="179">
        <f t="shared" si="16"/>
        <v>0</v>
      </c>
      <c r="AZ17" s="162">
        <v>2</v>
      </c>
      <c r="BA17" s="162">
        <f t="shared" si="17"/>
        <v>0</v>
      </c>
      <c r="BB17" s="162">
        <f t="shared" si="2"/>
        <v>0</v>
      </c>
      <c r="BC17" s="162">
        <f t="shared" si="18"/>
        <v>0</v>
      </c>
      <c r="BD17" s="162">
        <f t="shared" si="19"/>
        <v>0</v>
      </c>
      <c r="BE17" s="162">
        <f t="shared" si="20"/>
        <v>0</v>
      </c>
    </row>
    <row r="18" spans="1:57" s="162" customFormat="1" x14ac:dyDescent="0.25">
      <c r="A18" s="173">
        <v>10</v>
      </c>
      <c r="B18" s="176"/>
      <c r="C18" s="177" t="s">
        <v>80</v>
      </c>
      <c r="D18" s="178" t="s">
        <v>69</v>
      </c>
      <c r="E18" s="175">
        <v>2</v>
      </c>
      <c r="F18" s="181">
        <v>0</v>
      </c>
      <c r="G18" s="179">
        <f t="shared" si="16"/>
        <v>0</v>
      </c>
      <c r="AZ18" s="162">
        <v>2</v>
      </c>
      <c r="BB18" s="162">
        <f t="shared" si="2"/>
        <v>0</v>
      </c>
    </row>
    <row r="19" spans="1:57" s="162" customFormat="1" ht="40.5" x14ac:dyDescent="0.25">
      <c r="A19" s="173">
        <v>11</v>
      </c>
      <c r="B19" s="176"/>
      <c r="C19" s="177" t="s">
        <v>83</v>
      </c>
      <c r="D19" s="178" t="s">
        <v>69</v>
      </c>
      <c r="E19" s="175">
        <v>2</v>
      </c>
      <c r="F19" s="181">
        <v>0</v>
      </c>
      <c r="G19" s="179">
        <f t="shared" ref="G19" si="21">E19*F19</f>
        <v>0</v>
      </c>
      <c r="AZ19" s="162">
        <v>2</v>
      </c>
      <c r="BB19" s="162">
        <f t="shared" si="2"/>
        <v>0</v>
      </c>
    </row>
    <row r="20" spans="1:57" s="162" customFormat="1" ht="31" x14ac:dyDescent="0.25">
      <c r="A20" s="163">
        <v>12</v>
      </c>
      <c r="B20" s="158"/>
      <c r="C20" s="174" t="s">
        <v>104</v>
      </c>
      <c r="D20" s="159" t="s">
        <v>70</v>
      </c>
      <c r="E20" s="160">
        <v>1</v>
      </c>
      <c r="F20" s="181">
        <v>0</v>
      </c>
      <c r="G20" s="161">
        <f t="shared" ref="G20:G25" si="22">E20*F20</f>
        <v>0</v>
      </c>
      <c r="AZ20" s="162">
        <v>2</v>
      </c>
      <c r="BA20" s="162">
        <f t="shared" ref="BA20" si="23">IF(AZ20=1,G20,0)</f>
        <v>0</v>
      </c>
      <c r="BB20" s="162">
        <f t="shared" si="2"/>
        <v>0</v>
      </c>
      <c r="BC20" s="162">
        <f t="shared" ref="BC20" si="24">IF(AZ20=3,G20,0)</f>
        <v>0</v>
      </c>
      <c r="BD20" s="162">
        <f t="shared" ref="BD20" si="25">IF(AZ20=4,G20,0)</f>
        <v>0</v>
      </c>
      <c r="BE20" s="162">
        <f t="shared" ref="BE20" si="26">IF(AZ20=5,G20,0)</f>
        <v>0</v>
      </c>
    </row>
    <row r="21" spans="1:57" s="162" customFormat="1" x14ac:dyDescent="0.25">
      <c r="A21" s="163">
        <v>13</v>
      </c>
      <c r="B21" s="158"/>
      <c r="C21" s="165" t="s">
        <v>94</v>
      </c>
      <c r="D21" s="159" t="s">
        <v>70</v>
      </c>
      <c r="E21" s="160">
        <v>1</v>
      </c>
      <c r="F21" s="181">
        <v>0</v>
      </c>
      <c r="G21" s="161">
        <f>E21*F21</f>
        <v>0</v>
      </c>
    </row>
    <row r="22" spans="1:57" s="162" customFormat="1" x14ac:dyDescent="0.25">
      <c r="A22" s="173">
        <v>14</v>
      </c>
      <c r="B22" s="176"/>
      <c r="C22" s="177" t="s">
        <v>98</v>
      </c>
      <c r="D22" s="178" t="s">
        <v>70</v>
      </c>
      <c r="E22" s="175">
        <v>1</v>
      </c>
      <c r="F22" s="181">
        <v>0</v>
      </c>
      <c r="G22" s="179">
        <f t="shared" si="22"/>
        <v>0</v>
      </c>
    </row>
    <row r="23" spans="1:57" s="162" customFormat="1" x14ac:dyDescent="0.25">
      <c r="A23" s="173">
        <v>15</v>
      </c>
      <c r="B23" s="176"/>
      <c r="C23" s="177" t="s">
        <v>102</v>
      </c>
      <c r="D23" s="178" t="s">
        <v>69</v>
      </c>
      <c r="E23" s="175">
        <v>1.5</v>
      </c>
      <c r="F23" s="181">
        <v>0</v>
      </c>
      <c r="G23" s="179">
        <f t="shared" si="22"/>
        <v>0</v>
      </c>
    </row>
    <row r="24" spans="1:57" s="162" customFormat="1" x14ac:dyDescent="0.25">
      <c r="A24" s="173">
        <v>16</v>
      </c>
      <c r="B24" s="176"/>
      <c r="C24" s="177" t="s">
        <v>80</v>
      </c>
      <c r="D24" s="178" t="s">
        <v>69</v>
      </c>
      <c r="E24" s="175">
        <v>1.5</v>
      </c>
      <c r="F24" s="181">
        <v>0</v>
      </c>
      <c r="G24" s="179">
        <f t="shared" si="22"/>
        <v>0</v>
      </c>
      <c r="AZ24" s="162">
        <v>2</v>
      </c>
      <c r="BB24" s="162">
        <f t="shared" si="2"/>
        <v>0</v>
      </c>
    </row>
    <row r="25" spans="1:57" s="162" customFormat="1" ht="40.5" x14ac:dyDescent="0.25">
      <c r="A25" s="173">
        <v>17</v>
      </c>
      <c r="B25" s="176"/>
      <c r="C25" s="177" t="s">
        <v>83</v>
      </c>
      <c r="D25" s="178" t="s">
        <v>69</v>
      </c>
      <c r="E25" s="175">
        <v>1.5</v>
      </c>
      <c r="F25" s="181">
        <v>0</v>
      </c>
      <c r="G25" s="179">
        <f t="shared" si="22"/>
        <v>0</v>
      </c>
      <c r="AZ25" s="162">
        <v>2</v>
      </c>
      <c r="BB25" s="162">
        <f t="shared" si="2"/>
        <v>0</v>
      </c>
    </row>
    <row r="26" spans="1:57" s="162" customFormat="1" ht="31" x14ac:dyDescent="0.25">
      <c r="A26" s="163">
        <v>18</v>
      </c>
      <c r="B26" s="158"/>
      <c r="C26" s="174" t="s">
        <v>105</v>
      </c>
      <c r="D26" s="159" t="s">
        <v>70</v>
      </c>
      <c r="E26" s="160">
        <v>2</v>
      </c>
      <c r="F26" s="181">
        <v>0</v>
      </c>
      <c r="G26" s="161">
        <f>E26*F26</f>
        <v>0</v>
      </c>
      <c r="AZ26" s="162">
        <v>2</v>
      </c>
      <c r="BA26" s="162">
        <f t="shared" ref="BA26" si="27">IF(AZ26=1,G26,0)</f>
        <v>0</v>
      </c>
      <c r="BB26" s="162">
        <f t="shared" si="2"/>
        <v>0</v>
      </c>
      <c r="BC26" s="162">
        <f t="shared" ref="BC26" si="28">IF(AZ26=3,G26,0)</f>
        <v>0</v>
      </c>
      <c r="BD26" s="162">
        <f t="shared" ref="BD26" si="29">IF(AZ26=4,G26,0)</f>
        <v>0</v>
      </c>
      <c r="BE26" s="162">
        <f t="shared" ref="BE26" si="30">IF(AZ26=5,G26,0)</f>
        <v>0</v>
      </c>
    </row>
    <row r="27" spans="1:57" s="162" customFormat="1" x14ac:dyDescent="0.25">
      <c r="A27" s="163"/>
      <c r="B27" s="158"/>
      <c r="C27" s="165" t="s">
        <v>94</v>
      </c>
      <c r="D27" s="159" t="s">
        <v>70</v>
      </c>
      <c r="E27" s="160">
        <v>2</v>
      </c>
      <c r="F27" s="181">
        <v>0</v>
      </c>
      <c r="G27" s="161">
        <f>E27*F27</f>
        <v>0</v>
      </c>
    </row>
    <row r="28" spans="1:57" s="162" customFormat="1" x14ac:dyDescent="0.25">
      <c r="A28" s="173">
        <v>19</v>
      </c>
      <c r="B28" s="176"/>
      <c r="C28" s="177" t="s">
        <v>80</v>
      </c>
      <c r="D28" s="178" t="s">
        <v>69</v>
      </c>
      <c r="E28" s="175">
        <v>1</v>
      </c>
      <c r="F28" s="181">
        <v>0</v>
      </c>
      <c r="G28" s="179">
        <f t="shared" ref="G28:G29" si="31">E28*F28</f>
        <v>0</v>
      </c>
      <c r="AZ28" s="162">
        <v>2</v>
      </c>
      <c r="BB28" s="162">
        <f t="shared" si="2"/>
        <v>0</v>
      </c>
    </row>
    <row r="29" spans="1:57" s="162" customFormat="1" ht="40.5" x14ac:dyDescent="0.25">
      <c r="A29" s="173">
        <v>20</v>
      </c>
      <c r="B29" s="176"/>
      <c r="C29" s="177" t="s">
        <v>88</v>
      </c>
      <c r="D29" s="178" t="s">
        <v>69</v>
      </c>
      <c r="E29" s="175">
        <v>1</v>
      </c>
      <c r="F29" s="181">
        <v>0</v>
      </c>
      <c r="G29" s="179">
        <f t="shared" si="31"/>
        <v>0</v>
      </c>
      <c r="AZ29" s="162">
        <v>2</v>
      </c>
      <c r="BB29" s="162">
        <f t="shared" si="2"/>
        <v>0</v>
      </c>
    </row>
    <row r="30" spans="1:57" s="162" customFormat="1" x14ac:dyDescent="0.25">
      <c r="A30" s="173">
        <v>21</v>
      </c>
      <c r="B30" s="176"/>
      <c r="C30" s="177" t="s">
        <v>89</v>
      </c>
      <c r="D30" s="178" t="s">
        <v>90</v>
      </c>
      <c r="E30" s="175">
        <v>2</v>
      </c>
      <c r="F30" s="181">
        <v>0</v>
      </c>
      <c r="G30" s="179">
        <f t="shared" ref="G30:G34" si="32">E30*F30</f>
        <v>0</v>
      </c>
    </row>
    <row r="31" spans="1:57" s="162" customFormat="1" x14ac:dyDescent="0.25">
      <c r="A31" s="180">
        <v>22</v>
      </c>
      <c r="B31" s="176"/>
      <c r="C31" s="177" t="s">
        <v>92</v>
      </c>
      <c r="D31" s="178" t="s">
        <v>91</v>
      </c>
      <c r="E31" s="175">
        <v>1</v>
      </c>
      <c r="F31" s="181">
        <v>0</v>
      </c>
      <c r="G31" s="179">
        <f t="shared" si="32"/>
        <v>0</v>
      </c>
    </row>
    <row r="32" spans="1:57" s="162" customFormat="1" x14ac:dyDescent="0.25">
      <c r="A32" s="173">
        <v>23</v>
      </c>
      <c r="B32" s="176"/>
      <c r="C32" s="177" t="s">
        <v>93</v>
      </c>
      <c r="D32" s="178" t="s">
        <v>91</v>
      </c>
      <c r="E32" s="175">
        <v>1</v>
      </c>
      <c r="F32" s="181"/>
      <c r="G32" s="179">
        <f t="shared" si="32"/>
        <v>0</v>
      </c>
    </row>
    <row r="33" spans="1:57" s="162" customFormat="1" x14ac:dyDescent="0.25">
      <c r="A33" s="173">
        <v>24</v>
      </c>
      <c r="B33" s="176"/>
      <c r="C33" s="177" t="s">
        <v>106</v>
      </c>
      <c r="D33" s="178" t="s">
        <v>107</v>
      </c>
      <c r="E33" s="175">
        <v>4</v>
      </c>
      <c r="F33" s="181">
        <v>0</v>
      </c>
      <c r="G33" s="179">
        <f t="shared" si="32"/>
        <v>0</v>
      </c>
    </row>
    <row r="34" spans="1:57" s="162" customFormat="1" x14ac:dyDescent="0.25">
      <c r="A34" s="163">
        <v>25</v>
      </c>
      <c r="B34" s="158"/>
      <c r="C34" s="165" t="s">
        <v>108</v>
      </c>
      <c r="D34" s="159" t="s">
        <v>107</v>
      </c>
      <c r="E34" s="160">
        <v>2</v>
      </c>
      <c r="F34" s="181">
        <v>0</v>
      </c>
      <c r="G34" s="161">
        <f t="shared" si="32"/>
        <v>0</v>
      </c>
      <c r="AZ34" s="162">
        <v>2</v>
      </c>
      <c r="BB34" s="162">
        <f t="shared" si="2"/>
        <v>0</v>
      </c>
    </row>
    <row r="35" spans="1:57" ht="13" x14ac:dyDescent="0.3">
      <c r="A35" s="168"/>
      <c r="B35" s="169" t="s">
        <v>68</v>
      </c>
      <c r="C35" s="170" t="str">
        <f>CONCATENATE(B7," ",C7)</f>
        <v xml:space="preserve"> Zařízení vzduchotechniky</v>
      </c>
      <c r="D35" s="168"/>
      <c r="E35" s="171"/>
      <c r="F35" s="171"/>
      <c r="G35" s="172">
        <f>SUM(G7:G34)</f>
        <v>0</v>
      </c>
      <c r="BA35" s="152">
        <f>SUM(BA7:BA34)</f>
        <v>0</v>
      </c>
      <c r="BB35" s="152">
        <f>SUM(BB7:BB34)</f>
        <v>0</v>
      </c>
      <c r="BC35" s="152">
        <f>SUM(BC7:BC34)</f>
        <v>0</v>
      </c>
      <c r="BD35" s="152">
        <f>SUM(BD7:BD34)</f>
        <v>0</v>
      </c>
      <c r="BE35" s="152">
        <f>SUM(BE7:BE34)</f>
        <v>0</v>
      </c>
    </row>
    <row r="36" spans="1:57" x14ac:dyDescent="0.25">
      <c r="A36" s="143"/>
      <c r="B36" s="143"/>
      <c r="C36" s="143"/>
      <c r="D36" s="143"/>
      <c r="E36" s="143"/>
      <c r="F36" s="143"/>
      <c r="G36" s="143"/>
    </row>
    <row r="37" spans="1:57" x14ac:dyDescent="0.25">
      <c r="A37" s="143"/>
      <c r="B37" s="143"/>
      <c r="C37" s="143"/>
      <c r="D37" s="143"/>
      <c r="E37" s="143"/>
      <c r="F37" s="143"/>
      <c r="G37" s="143"/>
    </row>
    <row r="38" spans="1:57" x14ac:dyDescent="0.25">
      <c r="A38" s="143"/>
      <c r="B38" s="143"/>
      <c r="C38" s="143"/>
      <c r="D38" s="143"/>
      <c r="E38" s="143"/>
      <c r="F38" s="143"/>
      <c r="G38" s="143"/>
    </row>
    <row r="39" spans="1:57" x14ac:dyDescent="0.25">
      <c r="A39" s="143"/>
      <c r="B39" s="143"/>
      <c r="C39" s="143"/>
      <c r="D39" s="143"/>
      <c r="E39" s="143"/>
      <c r="F39" s="143"/>
      <c r="G39" s="143"/>
    </row>
    <row r="40" spans="1:57" x14ac:dyDescent="0.25">
      <c r="E40" s="137"/>
    </row>
    <row r="41" spans="1:57" x14ac:dyDescent="0.25">
      <c r="E41" s="137"/>
    </row>
    <row r="42" spans="1:57" x14ac:dyDescent="0.25">
      <c r="E42" s="137"/>
    </row>
    <row r="43" spans="1:57" x14ac:dyDescent="0.25">
      <c r="E43" s="137"/>
    </row>
    <row r="44" spans="1:57" x14ac:dyDescent="0.25">
      <c r="E44" s="137"/>
    </row>
    <row r="45" spans="1:57" x14ac:dyDescent="0.25">
      <c r="E45" s="137"/>
    </row>
    <row r="46" spans="1:57" x14ac:dyDescent="0.25">
      <c r="E46" s="137"/>
    </row>
    <row r="47" spans="1:57" x14ac:dyDescent="0.25">
      <c r="E47" s="137"/>
    </row>
    <row r="48" spans="1:57" x14ac:dyDescent="0.25">
      <c r="E48" s="137"/>
    </row>
    <row r="49" spans="1:7" x14ac:dyDescent="0.25">
      <c r="E49" s="137"/>
    </row>
    <row r="50" spans="1:7" x14ac:dyDescent="0.25">
      <c r="E50" s="137"/>
    </row>
    <row r="51" spans="1:7" x14ac:dyDescent="0.25">
      <c r="E51" s="137"/>
    </row>
    <row r="52" spans="1:7" x14ac:dyDescent="0.25">
      <c r="E52" s="137"/>
    </row>
    <row r="53" spans="1:7" x14ac:dyDescent="0.25">
      <c r="E53" s="137"/>
    </row>
    <row r="54" spans="1:7" x14ac:dyDescent="0.25">
      <c r="E54" s="137"/>
    </row>
    <row r="55" spans="1:7" x14ac:dyDescent="0.25">
      <c r="E55" s="137"/>
    </row>
    <row r="56" spans="1:7" x14ac:dyDescent="0.25">
      <c r="E56" s="137"/>
    </row>
    <row r="57" spans="1:7" x14ac:dyDescent="0.25">
      <c r="E57" s="137"/>
    </row>
    <row r="58" spans="1:7" x14ac:dyDescent="0.25">
      <c r="E58" s="137"/>
    </row>
    <row r="59" spans="1:7" x14ac:dyDescent="0.25">
      <c r="A59" s="153"/>
      <c r="B59" s="153"/>
      <c r="C59" s="153"/>
      <c r="D59" s="153"/>
      <c r="E59" s="153"/>
      <c r="F59" s="153"/>
      <c r="G59" s="153"/>
    </row>
    <row r="60" spans="1:7" x14ac:dyDescent="0.25">
      <c r="A60" s="153"/>
      <c r="B60" s="153"/>
      <c r="C60" s="153"/>
      <c r="D60" s="153"/>
      <c r="E60" s="153"/>
      <c r="F60" s="153"/>
      <c r="G60" s="153"/>
    </row>
    <row r="61" spans="1:7" x14ac:dyDescent="0.25">
      <c r="A61" s="153"/>
      <c r="B61" s="153"/>
      <c r="C61" s="153"/>
      <c r="D61" s="153"/>
      <c r="E61" s="153"/>
      <c r="F61" s="153"/>
      <c r="G61" s="153"/>
    </row>
    <row r="62" spans="1:7" x14ac:dyDescent="0.25">
      <c r="A62" s="153"/>
      <c r="B62" s="153"/>
      <c r="C62" s="153"/>
      <c r="D62" s="153"/>
      <c r="E62" s="153"/>
      <c r="F62" s="153"/>
      <c r="G62" s="153"/>
    </row>
    <row r="63" spans="1:7" x14ac:dyDescent="0.25">
      <c r="E63" s="137"/>
    </row>
    <row r="64" spans="1:7" x14ac:dyDescent="0.25">
      <c r="E64" s="137"/>
    </row>
    <row r="65" spans="5:5" x14ac:dyDescent="0.25">
      <c r="E65" s="137"/>
    </row>
    <row r="66" spans="5:5" x14ac:dyDescent="0.25">
      <c r="E66" s="137"/>
    </row>
    <row r="67" spans="5:5" x14ac:dyDescent="0.25">
      <c r="E67" s="137"/>
    </row>
    <row r="68" spans="5:5" x14ac:dyDescent="0.25">
      <c r="E68" s="137"/>
    </row>
    <row r="69" spans="5:5" x14ac:dyDescent="0.25">
      <c r="E69" s="137"/>
    </row>
    <row r="70" spans="5:5" x14ac:dyDescent="0.25">
      <c r="E70" s="137"/>
    </row>
    <row r="71" spans="5:5" x14ac:dyDescent="0.25">
      <c r="E71" s="137"/>
    </row>
    <row r="72" spans="5:5" x14ac:dyDescent="0.25">
      <c r="E72" s="137"/>
    </row>
    <row r="73" spans="5:5" x14ac:dyDescent="0.25">
      <c r="E73" s="137"/>
    </row>
    <row r="74" spans="5:5" x14ac:dyDescent="0.25">
      <c r="E74" s="137"/>
    </row>
    <row r="75" spans="5:5" x14ac:dyDescent="0.25">
      <c r="E75" s="137"/>
    </row>
    <row r="76" spans="5:5" x14ac:dyDescent="0.25">
      <c r="E76" s="137"/>
    </row>
    <row r="77" spans="5:5" x14ac:dyDescent="0.25">
      <c r="E77" s="137"/>
    </row>
    <row r="78" spans="5:5" x14ac:dyDescent="0.25">
      <c r="E78" s="137"/>
    </row>
    <row r="79" spans="5:5" x14ac:dyDescent="0.25">
      <c r="E79" s="137"/>
    </row>
    <row r="80" spans="5:5" x14ac:dyDescent="0.25">
      <c r="E80" s="137"/>
    </row>
    <row r="81" spans="1:7" x14ac:dyDescent="0.25">
      <c r="E81" s="137"/>
    </row>
    <row r="82" spans="1:7" x14ac:dyDescent="0.25">
      <c r="E82" s="137"/>
    </row>
    <row r="83" spans="1:7" x14ac:dyDescent="0.25">
      <c r="E83" s="137"/>
    </row>
    <row r="84" spans="1:7" x14ac:dyDescent="0.25">
      <c r="E84" s="137"/>
    </row>
    <row r="85" spans="1:7" x14ac:dyDescent="0.25">
      <c r="E85" s="137"/>
    </row>
    <row r="86" spans="1:7" x14ac:dyDescent="0.25">
      <c r="E86" s="137"/>
    </row>
    <row r="87" spans="1:7" x14ac:dyDescent="0.25">
      <c r="E87" s="137"/>
    </row>
    <row r="88" spans="1:7" x14ac:dyDescent="0.25">
      <c r="E88" s="137"/>
    </row>
    <row r="89" spans="1:7" x14ac:dyDescent="0.25">
      <c r="E89" s="137"/>
    </row>
    <row r="90" spans="1:7" x14ac:dyDescent="0.25">
      <c r="E90" s="137"/>
    </row>
    <row r="91" spans="1:7" x14ac:dyDescent="0.25">
      <c r="E91" s="137"/>
    </row>
    <row r="92" spans="1:7" x14ac:dyDescent="0.25">
      <c r="E92" s="137"/>
    </row>
    <row r="93" spans="1:7" x14ac:dyDescent="0.25">
      <c r="E93" s="137"/>
    </row>
    <row r="94" spans="1:7" x14ac:dyDescent="0.25">
      <c r="A94" s="135"/>
      <c r="B94" s="135"/>
    </row>
    <row r="95" spans="1:7" ht="13" x14ac:dyDescent="0.3">
      <c r="A95" s="153"/>
      <c r="B95" s="153"/>
      <c r="C95" s="154"/>
      <c r="D95" s="154"/>
      <c r="E95" s="155"/>
      <c r="F95" s="154"/>
      <c r="G95" s="156"/>
    </row>
    <row r="96" spans="1:7" x14ac:dyDescent="0.25">
      <c r="A96" s="136"/>
      <c r="B96" s="136"/>
      <c r="C96" s="153"/>
      <c r="D96" s="153"/>
      <c r="E96" s="157"/>
      <c r="F96" s="153"/>
      <c r="G96" s="153"/>
    </row>
    <row r="97" spans="1:7" x14ac:dyDescent="0.25">
      <c r="A97" s="153"/>
      <c r="B97" s="153"/>
      <c r="C97" s="153"/>
      <c r="D97" s="153"/>
      <c r="E97" s="157"/>
      <c r="F97" s="153"/>
      <c r="G97" s="153"/>
    </row>
    <row r="98" spans="1:7" x14ac:dyDescent="0.25">
      <c r="A98" s="153"/>
      <c r="B98" s="153"/>
      <c r="C98" s="153"/>
      <c r="D98" s="153"/>
      <c r="E98" s="157"/>
      <c r="F98" s="153"/>
      <c r="G98" s="153"/>
    </row>
    <row r="99" spans="1:7" x14ac:dyDescent="0.25">
      <c r="A99" s="153"/>
      <c r="B99" s="153"/>
      <c r="C99" s="153"/>
      <c r="D99" s="153"/>
      <c r="E99" s="157"/>
      <c r="F99" s="153"/>
      <c r="G99" s="153"/>
    </row>
    <row r="100" spans="1:7" x14ac:dyDescent="0.25">
      <c r="A100" s="153"/>
      <c r="B100" s="153"/>
      <c r="C100" s="153"/>
      <c r="D100" s="153"/>
      <c r="E100" s="157"/>
      <c r="F100" s="153"/>
      <c r="G100" s="153"/>
    </row>
    <row r="101" spans="1:7" x14ac:dyDescent="0.25">
      <c r="A101" s="153"/>
      <c r="B101" s="153"/>
      <c r="C101" s="153"/>
      <c r="D101" s="153"/>
      <c r="E101" s="157"/>
      <c r="F101" s="153"/>
      <c r="G101" s="153"/>
    </row>
    <row r="102" spans="1:7" x14ac:dyDescent="0.25">
      <c r="A102" s="153"/>
      <c r="B102" s="153"/>
      <c r="C102" s="153"/>
      <c r="D102" s="153"/>
      <c r="E102" s="157"/>
      <c r="F102" s="153"/>
      <c r="G102" s="153"/>
    </row>
    <row r="103" spans="1:7" x14ac:dyDescent="0.25">
      <c r="A103" s="153"/>
      <c r="B103" s="153"/>
      <c r="C103" s="153"/>
      <c r="D103" s="153"/>
      <c r="E103" s="157"/>
      <c r="F103" s="153"/>
      <c r="G103" s="153"/>
    </row>
    <row r="104" spans="1:7" x14ac:dyDescent="0.25">
      <c r="A104" s="153"/>
      <c r="B104" s="153"/>
      <c r="C104" s="153"/>
      <c r="D104" s="153"/>
      <c r="E104" s="157"/>
      <c r="F104" s="153"/>
      <c r="G104" s="153"/>
    </row>
    <row r="105" spans="1:7" x14ac:dyDescent="0.25">
      <c r="A105" s="153"/>
      <c r="B105" s="153"/>
      <c r="C105" s="153"/>
      <c r="D105" s="153"/>
      <c r="E105" s="157"/>
      <c r="F105" s="153"/>
      <c r="G105" s="153"/>
    </row>
    <row r="106" spans="1:7" x14ac:dyDescent="0.25">
      <c r="A106" s="153"/>
      <c r="B106" s="153"/>
      <c r="C106" s="153"/>
      <c r="D106" s="153"/>
      <c r="E106" s="157"/>
      <c r="F106" s="153"/>
      <c r="G106" s="153"/>
    </row>
    <row r="107" spans="1:7" x14ac:dyDescent="0.25">
      <c r="A107" s="153"/>
      <c r="B107" s="153"/>
      <c r="C107" s="153"/>
      <c r="D107" s="153"/>
      <c r="E107" s="157"/>
      <c r="F107" s="153"/>
      <c r="G107" s="153"/>
    </row>
    <row r="108" spans="1:7" x14ac:dyDescent="0.25">
      <c r="A108" s="153"/>
      <c r="B108" s="153"/>
      <c r="C108" s="153"/>
      <c r="D108" s="153"/>
      <c r="E108" s="157"/>
      <c r="F108" s="153"/>
      <c r="G108" s="153"/>
    </row>
  </sheetData>
  <sheetProtection algorithmName="SHA-512" hashValue="gLrJ9TpPP07U5XOSwL3SPqgas4SSwUGPiOn3Q5PZlBrLw+5Cc4dyrwHetYOkH3KGW3qzner2dEcu098dPae58A==" saltValue="9LxFdki3pjSsmQcZrtbrZw==" spinCount="100000" sheet="1" objects="1" scenarios="1"/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4724409448818898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Ing. Eduard Havelka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Eduard Havelka</dc:creator>
  <cp:lastModifiedBy>Jana Škrobianová</cp:lastModifiedBy>
  <cp:lastPrinted>2013-03-11T13:48:53Z</cp:lastPrinted>
  <dcterms:created xsi:type="dcterms:W3CDTF">2007-06-22T06:29:41Z</dcterms:created>
  <dcterms:modified xsi:type="dcterms:W3CDTF">2018-06-12T14:01:31Z</dcterms:modified>
</cp:coreProperties>
</file>