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krj\Documents\veřejné zakázky\Uzbecká\"/>
    </mc:Choice>
  </mc:AlternateContent>
  <bookViews>
    <workbookView xWindow="0" yWindow="0" windowWidth="19200" windowHeight="7050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list'!$F$4</definedName>
    <definedName name="MJ">'Krycí list'!$G$4</definedName>
    <definedName name="Mont">Rekapitulace!$H$11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list'!$A$1:$G$44</definedName>
    <definedName name="_xlnm.Print_Area" localSheetId="2">Položky!$A$1:$G$36</definedName>
    <definedName name="_xlnm.Print_Area" localSheetId="1">Rekapitulace!$A$1:$I$25</definedName>
    <definedName name="PocetMJ">'Krycí list'!$G$7</definedName>
    <definedName name="Poznamka">'Krycí list'!$B$36</definedName>
    <definedName name="Projektant">'Krycí list'!$C$7</definedName>
    <definedName name="PSV">Rekapitulace!$F$11</definedName>
    <definedName name="PSV0">Položky!#REF!</definedName>
    <definedName name="SazbaDPH1">'Krycí list'!$C$29</definedName>
    <definedName name="SazbaDPH2">'Krycí list'!$C$31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list'!$F$31</definedName>
    <definedName name="Zaklad5">'Krycí list'!$F$29</definedName>
    <definedName name="Zhotovitel">'Krycí list'!$E$11</definedName>
  </definedNames>
  <calcPr calcId="179017"/>
</workbook>
</file>

<file path=xl/calcChain.xml><?xml version="1.0" encoding="utf-8"?>
<calcChain xmlns="http://schemas.openxmlformats.org/spreadsheetml/2006/main">
  <c r="G22" i="3" l="1"/>
  <c r="G31" i="3"/>
  <c r="G19" i="3" l="1"/>
  <c r="BB19" i="3" s="1"/>
  <c r="G18" i="3"/>
  <c r="BB18" i="3" s="1"/>
  <c r="G30" i="3"/>
  <c r="BB30" i="3" s="1"/>
  <c r="G23" i="3"/>
  <c r="BB23" i="3" s="1"/>
  <c r="BB22" i="3"/>
  <c r="G17" i="3"/>
  <c r="BB17" i="3" s="1"/>
  <c r="G16" i="3"/>
  <c r="BB16" i="3" s="1"/>
  <c r="G15" i="3"/>
  <c r="BB15" i="3" s="1"/>
  <c r="G28" i="3" l="1"/>
  <c r="BB28" i="3" s="1"/>
  <c r="G29" i="3"/>
  <c r="BB29" i="3" s="1"/>
  <c r="G24" i="3"/>
  <c r="BB24" i="3" s="1"/>
  <c r="G25" i="3"/>
  <c r="BB25" i="3" s="1"/>
  <c r="G26" i="3"/>
  <c r="BB26" i="3" s="1"/>
  <c r="G27" i="3"/>
  <c r="BB27" i="3" s="1"/>
  <c r="G13" i="3"/>
  <c r="BB13" i="3" s="1"/>
  <c r="G14" i="3"/>
  <c r="BB14" i="3" s="1"/>
  <c r="E32" i="3" l="1"/>
  <c r="G32" i="3" s="1"/>
  <c r="BB32" i="3" s="1"/>
  <c r="BB31" i="3" l="1"/>
  <c r="BB33" i="3" s="1"/>
  <c r="G33" i="3"/>
  <c r="BE13" i="3"/>
  <c r="BD13" i="3"/>
  <c r="BC13" i="3"/>
  <c r="BA13" i="3"/>
  <c r="BE35" i="3" l="1"/>
  <c r="BD35" i="3"/>
  <c r="BC35" i="3"/>
  <c r="BA35" i="3"/>
  <c r="G35" i="3"/>
  <c r="BB35" i="3" l="1"/>
  <c r="G36" i="3"/>
  <c r="BD10" i="3"/>
  <c r="BC10" i="3"/>
  <c r="BB10" i="3"/>
  <c r="BA10" i="3"/>
  <c r="G10" i="3"/>
  <c r="BE10" i="3" s="1"/>
  <c r="BE24" i="3" l="1"/>
  <c r="BD24" i="3"/>
  <c r="BC24" i="3"/>
  <c r="BA24" i="3"/>
  <c r="BA8" i="3" l="1"/>
  <c r="BA9" i="3"/>
  <c r="BA14" i="3"/>
  <c r="BA31" i="3"/>
  <c r="BA32" i="3"/>
  <c r="BA36" i="3"/>
  <c r="E10" i="2" s="1"/>
  <c r="BB8" i="3"/>
  <c r="BB9" i="3"/>
  <c r="BB36" i="3"/>
  <c r="F10" i="2" s="1"/>
  <c r="BD8" i="3"/>
  <c r="BD9" i="3"/>
  <c r="BD14" i="3"/>
  <c r="BD31" i="3"/>
  <c r="BD32" i="3"/>
  <c r="BD36" i="3"/>
  <c r="H10" i="2" s="1"/>
  <c r="BC8" i="3"/>
  <c r="BC9" i="3"/>
  <c r="BC14" i="3"/>
  <c r="BC31" i="3"/>
  <c r="BC32" i="3"/>
  <c r="BC36" i="3"/>
  <c r="G10" i="2" s="1"/>
  <c r="D20" i="1"/>
  <c r="D19" i="1"/>
  <c r="D18" i="1"/>
  <c r="D17" i="1"/>
  <c r="D16" i="1"/>
  <c r="D15" i="1"/>
  <c r="D14" i="1"/>
  <c r="G8" i="3"/>
  <c r="G9" i="3"/>
  <c r="BE9" i="3" s="1"/>
  <c r="BE14" i="3"/>
  <c r="BE31" i="3"/>
  <c r="BE32" i="3"/>
  <c r="BE36" i="3"/>
  <c r="I10" i="2" s="1"/>
  <c r="B10" i="2"/>
  <c r="A10" i="2"/>
  <c r="C36" i="3"/>
  <c r="B9" i="2"/>
  <c r="A9" i="2"/>
  <c r="C33" i="3"/>
  <c r="B8" i="2"/>
  <c r="A8" i="2"/>
  <c r="C20" i="3"/>
  <c r="B7" i="2"/>
  <c r="A7" i="2"/>
  <c r="C11" i="3"/>
  <c r="G8" i="1"/>
  <c r="C30" i="1"/>
  <c r="C32" i="1"/>
  <c r="F32" i="1" s="1"/>
  <c r="F3" i="3"/>
  <c r="E4" i="3"/>
  <c r="G11" i="3" l="1"/>
  <c r="BE8" i="3"/>
  <c r="BE11" i="3" s="1"/>
  <c r="I7" i="2" s="1"/>
  <c r="BC33" i="3"/>
  <c r="G9" i="2" s="1"/>
  <c r="BA33" i="3"/>
  <c r="E9" i="2" s="1"/>
  <c r="BA20" i="3"/>
  <c r="E8" i="2" s="1"/>
  <c r="BD33" i="3"/>
  <c r="H9" i="2" s="1"/>
  <c r="BC20" i="3"/>
  <c r="G8" i="2" s="1"/>
  <c r="BC11" i="3"/>
  <c r="G7" i="2" s="1"/>
  <c r="BD20" i="3"/>
  <c r="H8" i="2" s="1"/>
  <c r="BD11" i="3"/>
  <c r="H7" i="2" s="1"/>
  <c r="BB11" i="3"/>
  <c r="F7" i="2" s="1"/>
  <c r="BA11" i="3"/>
  <c r="E7" i="2" s="1"/>
  <c r="BE33" i="3"/>
  <c r="I9" i="2" s="1"/>
  <c r="BE20" i="3"/>
  <c r="I8" i="2" s="1"/>
  <c r="F9" i="2"/>
  <c r="H11" i="2" l="1"/>
  <c r="C15" i="1" s="1"/>
  <c r="G11" i="2"/>
  <c r="C14" i="1" s="1"/>
  <c r="E11" i="2"/>
  <c r="C16" i="1" s="1"/>
  <c r="BB20" i="3" l="1"/>
  <c r="F8" i="2" s="1"/>
  <c r="G20" i="3"/>
  <c r="I11" i="2"/>
  <c r="C20" i="1" s="1"/>
  <c r="F11" i="2" l="1"/>
  <c r="G19" i="2" l="1"/>
  <c r="I19" i="2" s="1"/>
  <c r="G17" i="1" s="1"/>
  <c r="G20" i="2" l="1"/>
  <c r="I20" i="2" s="1"/>
  <c r="G18" i="1" s="1"/>
  <c r="G23" i="2"/>
  <c r="I23" i="2" s="1"/>
  <c r="G22" i="2"/>
  <c r="I22" i="2" s="1"/>
  <c r="G20" i="1" s="1"/>
  <c r="G18" i="2"/>
  <c r="I18" i="2" s="1"/>
  <c r="G16" i="1" s="1"/>
  <c r="G21" i="2"/>
  <c r="I21" i="2" s="1"/>
  <c r="G19" i="1" s="1"/>
  <c r="G16" i="2"/>
  <c r="I16" i="2" s="1"/>
  <c r="G14" i="1" s="1"/>
  <c r="C17" i="1"/>
  <c r="C18" i="1" s="1"/>
  <c r="C21" i="1" s="1"/>
  <c r="G17" i="2"/>
  <c r="I17" i="2" s="1"/>
  <c r="G15" i="1" s="1"/>
  <c r="H24" i="2" l="1"/>
  <c r="G22" i="1" s="1"/>
  <c r="C22" i="1" s="1"/>
  <c r="F29" i="1" s="1"/>
  <c r="F30" i="1" s="1"/>
  <c r="F33" i="1" s="1"/>
  <c r="G21" i="1" l="1"/>
</calcChain>
</file>

<file path=xl/sharedStrings.xml><?xml version="1.0" encoding="utf-8"?>
<sst xmlns="http://schemas.openxmlformats.org/spreadsheetml/2006/main" count="165" uniqueCount="117">
  <si>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</si>
  <si>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</si>
  <si>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</si>
  <si>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</si>
  <si>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</si>
  <si>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</si>
  <si>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</si>
  <si>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</si>
  <si>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</si>
  <si>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</si>
  <si>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</si>
  <si>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</si>
  <si>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</si>
  <si>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</si>
  <si>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</si>
  <si>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</si>
  <si>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</si>
  <si>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</si>
  <si>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</si>
  <si>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</si>
  <si>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</si>
  <si>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</si>
  <si>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</si>
  <si>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</si>
  <si>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</si>
  <si>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</si>
  <si>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</si>
  <si>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</si>
  <si>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</si>
  <si>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</si>
  <si>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</si>
  <si>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</si>
  <si>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</si>
  <si>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</si>
  <si>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</si>
  <si>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</si>
  <si>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</si>
  <si>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</si>
  <si>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</si>
  <si>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</si>
  <si>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</si>
  <si>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</si>
  <si>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</si>
  <si>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</si>
  <si>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</si>
  <si>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</si>
  <si>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</si>
  <si>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</si>
  <si>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</si>
  <si>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</si>
  <si>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</si>
  <si>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</si>
  <si>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</si>
  <si>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</si>
  <si>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</si>
  <si>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</si>
  <si>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</si>
  <si>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</si>
  <si>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</si>
  <si>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</si>
  <si>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</si>
  <si>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</si>
  <si>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</si>
  <si>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</si>
  <si>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</si>
  <si>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</si>
  <si>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</si>
  <si>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</si>
  <si>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</si>
  <si>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Ústřední vytápění</t>
  </si>
  <si>
    <t>m</t>
  </si>
  <si>
    <t>kus</t>
  </si>
  <si>
    <t>m2</t>
  </si>
  <si>
    <t>730</t>
  </si>
  <si>
    <t xml:space="preserve">HZS - topná zkouška </t>
  </si>
  <si>
    <t>hod</t>
  </si>
  <si>
    <t xml:space="preserve">HZS - nepředvídatelné práce </t>
  </si>
  <si>
    <t>734</t>
  </si>
  <si>
    <t>Armatury</t>
  </si>
  <si>
    <t>Montáž armatur závitových,se 2závity, G 1/2</t>
  </si>
  <si>
    <t>735</t>
  </si>
  <si>
    <t>Otopná tělesa</t>
  </si>
  <si>
    <t xml:space="preserve">Příplatek zvětšený přesun, otopná tělesa do 500 m </t>
  </si>
  <si>
    <t>783</t>
  </si>
  <si>
    <t>Nátěry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</si>
  <si>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</si>
  <si>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</si>
  <si>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</si>
  <si>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</si>
  <si>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</si>
  <si>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</si>
  <si>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</si>
  <si>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</si>
  <si>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Zařízení pro vytápění staveb</t>
  </si>
  <si>
    <t>Tlakové zkoušky deskových otopných těles 20-22</t>
  </si>
  <si>
    <t>Montáž deskových těles do délky 1600mm</t>
  </si>
  <si>
    <t>Montáž deskových těles nad délku 1600mm</t>
  </si>
  <si>
    <t>t</t>
  </si>
  <si>
    <t>Demontáž armatur závitových,se 2závity, G 1/2</t>
  </si>
  <si>
    <t>nastavení regulace na TRV a reg. šroubeních</t>
  </si>
  <si>
    <t>Heimeier typ Regulux přímý DN15</t>
  </si>
  <si>
    <t>Heimeier typ V-Exakt II, přímý DN15</t>
  </si>
  <si>
    <t>Deskové těleso pro rekonstrukci  Radik Klasik-R 22R-055110-R0</t>
  </si>
  <si>
    <t>Deskové těleso pro rekonstrukci  Radik Klasik-R 22R-055120-R0</t>
  </si>
  <si>
    <t>Deskové těleso pro rekonstrukci  Radik Klasik-R 22R-055180-R0</t>
  </si>
  <si>
    <t>Demontáž litinových článkových těles</t>
  </si>
  <si>
    <t>Demontáž poměrového měřiče tepla</t>
  </si>
  <si>
    <t>Odvoz otopných těles na skládku</t>
  </si>
  <si>
    <t>HZS - vypuštění a napuštění soustavy</t>
  </si>
  <si>
    <t xml:space="preserve">Přesun hmot pro otopná tělesa, výšky do 24 m </t>
  </si>
  <si>
    <t>Demontáž konzol otopných těles do odpadu</t>
  </si>
  <si>
    <t>Nátěr syntetický potrubí do DN 50 mm z +2x</t>
  </si>
  <si>
    <t>Montáž poměrového měřiče tepla-provede správcovská firma</t>
  </si>
  <si>
    <t>kpl</t>
  </si>
  <si>
    <t>Rekonstrukce byt.jednotky č.566/35, Uzbecká 26</t>
  </si>
  <si>
    <t>Uzbecká 26, Brno</t>
  </si>
  <si>
    <t xml:space="preserve">      Uzbecká 26,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</si>
</sst>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\ &quot;Kč&quot;"/>
    <numFmt numFmtId="166" formatCode="dd/mm/yy"/>
  </numFmts>
  <fonts count="23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b/>
      <i/>
      <sz val="10"/>
      <name val="Arial CE"/>
      <charset val="238"/>
    </font>
    <font>
      <sz val="7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215">
    <xf numFmtId="0" fontId="0" fillId="0" borderId="0" xfId="0"/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4" fillId="2" borderId="5" xfId="0" applyNumberFormat="1" applyFont="1" applyFill="1" applyBorder="1"/>
    <xf numFmtId="49" fontId="0" fillId="2" borderId="6" xfId="0" applyNumberForma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3" fillId="0" borderId="18" xfId="0" applyFont="1" applyBorder="1" applyAlignment="1">
      <alignment horizontal="centerContinuous" vertical="center"/>
    </xf>
    <xf numFmtId="0" fontId="8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0" borderId="21" xfId="0" applyFont="1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centerContinuous"/>
    </xf>
    <xf numFmtId="0" fontId="7" fillId="0" borderId="22" xfId="0" applyFont="1" applyBorder="1" applyAlignment="1">
      <alignment horizontal="centerContinuous"/>
    </xf>
    <xf numFmtId="0" fontId="0" fillId="0" borderId="22" xfId="0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26" xfId="0" applyNumberFormat="1" applyBorder="1"/>
    <xf numFmtId="0" fontId="0" fillId="0" borderId="27" xfId="0" applyBorder="1"/>
    <xf numFmtId="3" fontId="0" fillId="0" borderId="28" xfId="0" applyNumberFormat="1" applyBorder="1"/>
    <xf numFmtId="0" fontId="0" fillId="0" borderId="29" xfId="0" applyBorder="1"/>
    <xf numFmtId="3" fontId="0" fillId="0" borderId="15" xfId="0" applyNumberFormat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9" fillId="0" borderId="14" xfId="0" applyFont="1" applyBorder="1"/>
    <xf numFmtId="3" fontId="0" fillId="0" borderId="33" xfId="0" applyNumberFormat="1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0" fontId="0" fillId="0" borderId="37" xfId="0" applyBorder="1"/>
    <xf numFmtId="0" fontId="0" fillId="0" borderId="0" xfId="0" applyBorder="1" applyAlignment="1">
      <alignment horizontal="right"/>
    </xf>
    <xf numFmtId="166" fontId="0" fillId="0" borderId="0" xfId="0" applyNumberFormat="1" applyBorder="1"/>
    <xf numFmtId="164" fontId="0" fillId="0" borderId="11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8" fillId="2" borderId="34" xfId="0" applyFont="1" applyFill="1" applyBorder="1"/>
    <xf numFmtId="0" fontId="8" fillId="2" borderId="35" xfId="0" applyFont="1" applyFill="1" applyBorder="1"/>
    <xf numFmtId="0" fontId="8" fillId="2" borderId="38" xfId="0" applyFont="1" applyFill="1" applyBorder="1"/>
    <xf numFmtId="165" fontId="8" fillId="2" borderId="35" xfId="0" applyNumberFormat="1" applyFont="1" applyFill="1" applyBorder="1"/>
    <xf numFmtId="0" fontId="8" fillId="2" borderId="3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2" fillId="0" borderId="40" xfId="1" applyBorder="1"/>
    <xf numFmtId="0" fontId="2" fillId="0" borderId="40" xfId="1" applyBorder="1" applyAlignment="1">
      <alignment horizontal="right"/>
    </xf>
    <xf numFmtId="0" fontId="2" fillId="0" borderId="41" xfId="1" applyFont="1" applyBorder="1"/>
    <xf numFmtId="0" fontId="0" fillId="0" borderId="40" xfId="0" applyNumberFormat="1" applyBorder="1" applyAlignment="1">
      <alignment horizontal="left"/>
    </xf>
    <xf numFmtId="0" fontId="0" fillId="0" borderId="42" xfId="0" applyNumberFormat="1" applyBorder="1"/>
    <xf numFmtId="0" fontId="2" fillId="0" borderId="43" xfId="1" applyBorder="1"/>
    <xf numFmtId="0" fontId="2" fillId="0" borderId="43" xfId="1" applyBorder="1" applyAlignment="1">
      <alignment horizontal="righ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7" fillId="3" borderId="21" xfId="0" applyNumberFormat="1" applyFont="1" applyFill="1" applyBorder="1"/>
    <xf numFmtId="0" fontId="7" fillId="3" borderId="22" xfId="0" applyFont="1" applyFill="1" applyBorder="1"/>
    <xf numFmtId="0" fontId="7" fillId="3" borderId="23" xfId="0" applyFont="1" applyFill="1" applyBorder="1"/>
    <xf numFmtId="0" fontId="7" fillId="3" borderId="44" xfId="0" applyFont="1" applyFill="1" applyBorder="1"/>
    <xf numFmtId="0" fontId="7" fillId="3" borderId="45" xfId="0" applyFont="1" applyFill="1" applyBorder="1"/>
    <xf numFmtId="0" fontId="7" fillId="3" borderId="46" xfId="0" applyFont="1" applyFill="1" applyBorder="1"/>
    <xf numFmtId="0" fontId="11" fillId="0" borderId="0" xfId="0" applyFont="1" applyBorder="1"/>
    <xf numFmtId="3" fontId="9" fillId="0" borderId="7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44" xfId="0" applyNumberFormat="1" applyFont="1" applyFill="1" applyBorder="1"/>
    <xf numFmtId="3" fontId="7" fillId="2" borderId="45" xfId="0" applyNumberFormat="1" applyFont="1" applyFill="1" applyBorder="1"/>
    <xf numFmtId="3" fontId="7" fillId="2" borderId="46" xfId="0" applyNumberFormat="1" applyFont="1" applyFill="1" applyBorder="1"/>
    <xf numFmtId="0" fontId="7" fillId="0" borderId="0" xfId="0" applyFont="1"/>
    <xf numFmtId="3" fontId="3" fillId="0" borderId="0" xfId="0" applyNumberFormat="1" applyFont="1" applyAlignment="1">
      <alignment horizontal="centerContinuous"/>
    </xf>
    <xf numFmtId="0" fontId="1" fillId="4" borderId="27" xfId="0" applyFont="1" applyFill="1" applyBorder="1"/>
    <xf numFmtId="0" fontId="1" fillId="4" borderId="28" xfId="0" applyFont="1" applyFill="1" applyBorder="1"/>
    <xf numFmtId="0" fontId="0" fillId="4" borderId="47" xfId="0" applyFill="1" applyBorder="1"/>
    <xf numFmtId="0" fontId="1" fillId="4" borderId="48" xfId="0" applyFont="1" applyFill="1" applyBorder="1" applyAlignment="1">
      <alignment horizontal="right"/>
    </xf>
    <xf numFmtId="0" fontId="1" fillId="4" borderId="28" xfId="0" applyFont="1" applyFill="1" applyBorder="1" applyAlignment="1">
      <alignment horizontal="right"/>
    </xf>
    <xf numFmtId="0" fontId="1" fillId="4" borderId="29" xfId="0" applyFont="1" applyFill="1" applyBorder="1" applyAlignment="1">
      <alignment horizontal="center"/>
    </xf>
    <xf numFmtId="4" fontId="12" fillId="4" borderId="28" xfId="0" applyNumberFormat="1" applyFont="1" applyFill="1" applyBorder="1" applyAlignment="1">
      <alignment horizontal="right"/>
    </xf>
    <xf numFmtId="4" fontId="12" fillId="4" borderId="47" xfId="0" applyNumberFormat="1" applyFont="1" applyFill="1" applyBorder="1" applyAlignment="1">
      <alignment horizontal="right"/>
    </xf>
    <xf numFmtId="0" fontId="9" fillId="0" borderId="32" xfId="0" applyFont="1" applyBorder="1"/>
    <xf numFmtId="0" fontId="9" fillId="0" borderId="25" xfId="0" applyFont="1" applyBorder="1"/>
    <xf numFmtId="0" fontId="9" fillId="0" borderId="49" xfId="0" applyFont="1" applyBorder="1"/>
    <xf numFmtId="3" fontId="9" fillId="0" borderId="31" xfId="0" applyNumberFormat="1" applyFont="1" applyBorder="1" applyAlignment="1">
      <alignment horizontal="right"/>
    </xf>
    <xf numFmtId="164" fontId="9" fillId="0" borderId="50" xfId="0" applyNumberFormat="1" applyFont="1" applyBorder="1" applyAlignment="1">
      <alignment horizontal="right"/>
    </xf>
    <xf numFmtId="3" fontId="9" fillId="0" borderId="51" xfId="0" applyNumberFormat="1" applyFont="1" applyBorder="1" applyAlignment="1">
      <alignment horizontal="right"/>
    </xf>
    <xf numFmtId="4" fontId="9" fillId="0" borderId="25" xfId="0" applyNumberFormat="1" applyFont="1" applyBorder="1" applyAlignment="1">
      <alignment horizontal="right"/>
    </xf>
    <xf numFmtId="3" fontId="9" fillId="0" borderId="49" xfId="0" applyNumberFormat="1" applyFont="1" applyBorder="1" applyAlignment="1">
      <alignment horizontal="right"/>
    </xf>
    <xf numFmtId="0" fontId="0" fillId="2" borderId="34" xfId="0" applyFill="1" applyBorder="1"/>
    <xf numFmtId="0" fontId="7" fillId="2" borderId="35" xfId="0" applyFont="1" applyFill="1" applyBorder="1"/>
    <xf numFmtId="0" fontId="0" fillId="2" borderId="35" xfId="0" applyFill="1" applyBorder="1"/>
    <xf numFmtId="4" fontId="0" fillId="2" borderId="52" xfId="0" applyNumberFormat="1" applyFill="1" applyBorder="1"/>
    <xf numFmtId="4" fontId="0" fillId="2" borderId="34" xfId="0" applyNumberFormat="1" applyFill="1" applyBorder="1"/>
    <xf numFmtId="4" fontId="0" fillId="2" borderId="35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2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11" fillId="0" borderId="0" xfId="1" applyFont="1"/>
    <xf numFmtId="0" fontId="2" fillId="0" borderId="0" xfId="1" applyFont="1"/>
    <xf numFmtId="0" fontId="2" fillId="0" borderId="0" xfId="1" applyAlignment="1">
      <alignment horizontal="right"/>
    </xf>
    <xf numFmtId="0" fontId="2" fillId="0" borderId="0" xfId="1" applyAlignment="1"/>
    <xf numFmtId="49" fontId="16" fillId="3" borderId="50" xfId="1" applyNumberFormat="1" applyFont="1" applyFill="1" applyBorder="1"/>
    <xf numFmtId="0" fontId="16" fillId="3" borderId="30" xfId="1" applyFont="1" applyFill="1" applyBorder="1" applyAlignment="1">
      <alignment horizontal="center"/>
    </xf>
    <xf numFmtId="0" fontId="16" fillId="3" borderId="30" xfId="1" applyNumberFormat="1" applyFont="1" applyFill="1" applyBorder="1" applyAlignment="1">
      <alignment horizontal="center"/>
    </xf>
    <xf numFmtId="0" fontId="16" fillId="3" borderId="50" xfId="1" applyFont="1" applyFill="1" applyBorder="1" applyAlignment="1">
      <alignment horizontal="center"/>
    </xf>
    <xf numFmtId="0" fontId="7" fillId="0" borderId="53" xfId="1" applyFont="1" applyBorder="1" applyAlignment="1">
      <alignment horizontal="center"/>
    </xf>
    <xf numFmtId="49" fontId="7" fillId="0" borderId="53" xfId="1" applyNumberFormat="1" applyFont="1" applyBorder="1" applyAlignment="1">
      <alignment horizontal="left"/>
    </xf>
    <xf numFmtId="0" fontId="7" fillId="0" borderId="53" xfId="1" applyFont="1" applyBorder="1"/>
    <xf numFmtId="0" fontId="2" fillId="0" borderId="53" xfId="1" applyBorder="1" applyAlignment="1">
      <alignment horizontal="center"/>
    </xf>
    <xf numFmtId="0" fontId="2" fillId="0" borderId="53" xfId="1" applyNumberFormat="1" applyBorder="1" applyAlignment="1">
      <alignment horizontal="right"/>
    </xf>
    <xf numFmtId="0" fontId="2" fillId="0" borderId="53" xfId="1" applyNumberFormat="1" applyBorder="1"/>
    <xf numFmtId="0" fontId="2" fillId="0" borderId="0" xfId="1" applyNumberFormat="1"/>
    <xf numFmtId="0" fontId="17" fillId="0" borderId="0" xfId="1" applyFont="1"/>
    <xf numFmtId="0" fontId="9" fillId="0" borderId="53" xfId="1" applyFont="1" applyBorder="1" applyAlignment="1">
      <alignment horizontal="center" vertical="top"/>
    </xf>
    <xf numFmtId="49" fontId="10" fillId="0" borderId="53" xfId="1" applyNumberFormat="1" applyFont="1" applyBorder="1" applyAlignment="1">
      <alignment horizontal="left" vertical="top"/>
    </xf>
    <xf numFmtId="0" fontId="10" fillId="0" borderId="53" xfId="1" applyFont="1" applyBorder="1" applyAlignment="1">
      <alignment wrapText="1"/>
    </xf>
    <xf numFmtId="49" fontId="18" fillId="0" borderId="53" xfId="1" applyNumberFormat="1" applyFont="1" applyBorder="1" applyAlignment="1">
      <alignment horizontal="center" shrinkToFit="1"/>
    </xf>
    <xf numFmtId="4" fontId="18" fillId="0" borderId="53" xfId="1" applyNumberFormat="1" applyFont="1" applyBorder="1" applyAlignment="1">
      <alignment horizontal="right"/>
    </xf>
    <xf numFmtId="4" fontId="18" fillId="0" borderId="53" xfId="1" applyNumberFormat="1" applyFont="1" applyBorder="1"/>
    <xf numFmtId="0" fontId="2" fillId="2" borderId="54" xfId="1" applyFill="1" applyBorder="1" applyAlignment="1">
      <alignment horizontal="center"/>
    </xf>
    <xf numFmtId="49" fontId="5" fillId="2" borderId="54" xfId="1" applyNumberFormat="1" applyFont="1" applyFill="1" applyBorder="1" applyAlignment="1">
      <alignment horizontal="left"/>
    </xf>
    <xf numFmtId="0" fontId="5" fillId="2" borderId="54" xfId="1" applyFont="1" applyFill="1" applyBorder="1"/>
    <xf numFmtId="4" fontId="2" fillId="2" borderId="54" xfId="1" applyNumberFormat="1" applyFill="1" applyBorder="1" applyAlignment="1">
      <alignment horizontal="right"/>
    </xf>
    <xf numFmtId="4" fontId="7" fillId="2" borderId="54" xfId="1" applyNumberFormat="1" applyFont="1" applyFill="1" applyBorder="1"/>
    <xf numFmtId="3" fontId="2" fillId="0" borderId="0" xfId="1" applyNumberFormat="1"/>
    <xf numFmtId="0" fontId="2" fillId="0" borderId="0" xfId="1" applyBorder="1"/>
    <xf numFmtId="0" fontId="19" fillId="0" borderId="0" xfId="1" applyFont="1" applyAlignment="1"/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2" fillId="0" borderId="0" xfId="1" applyBorder="1" applyAlignment="1">
      <alignment horizontal="right"/>
    </xf>
    <xf numFmtId="49" fontId="11" fillId="0" borderId="5" xfId="0" applyNumberFormat="1" applyFont="1" applyBorder="1"/>
    <xf numFmtId="3" fontId="9" fillId="0" borderId="6" xfId="0" applyNumberFormat="1" applyFont="1" applyBorder="1"/>
    <xf numFmtId="3" fontId="9" fillId="0" borderId="53" xfId="0" applyNumberFormat="1" applyFont="1" applyBorder="1"/>
    <xf numFmtId="3" fontId="9" fillId="0" borderId="55" xfId="0" applyNumberFormat="1" applyFont="1" applyBorder="1"/>
    <xf numFmtId="0" fontId="9" fillId="0" borderId="0" xfId="1" applyFont="1"/>
    <xf numFmtId="0" fontId="21" fillId="2" borderId="0" xfId="0" applyFont="1" applyFill="1" applyBorder="1"/>
    <xf numFmtId="0" fontId="10" fillId="0" borderId="53" xfId="1" applyFont="1" applyFill="1" applyBorder="1" applyAlignment="1">
      <alignment wrapText="1"/>
    </xf>
    <xf numFmtId="49" fontId="18" fillId="0" borderId="53" xfId="1" applyNumberFormat="1" applyFont="1" applyFill="1" applyBorder="1" applyAlignment="1">
      <alignment horizontal="center" shrinkToFit="1"/>
    </xf>
    <xf numFmtId="4" fontId="18" fillId="0" borderId="53" xfId="1" applyNumberFormat="1" applyFont="1" applyFill="1" applyBorder="1" applyAlignment="1">
      <alignment horizontal="right"/>
    </xf>
    <xf numFmtId="4" fontId="18" fillId="0" borderId="53" xfId="1" applyNumberFormat="1" applyFont="1" applyFill="1" applyBorder="1"/>
    <xf numFmtId="0" fontId="9" fillId="0" borderId="0" xfId="1" applyFont="1" applyFill="1"/>
    <xf numFmtId="0" fontId="2" fillId="0" borderId="0" xfId="1" applyFill="1"/>
    <xf numFmtId="0" fontId="17" fillId="0" borderId="0" xfId="1" applyFont="1" applyFill="1"/>
    <xf numFmtId="0" fontId="9" fillId="0" borderId="53" xfId="1" applyFont="1" applyFill="1" applyBorder="1" applyAlignment="1">
      <alignment horizontal="center" vertical="top"/>
    </xf>
    <xf numFmtId="0" fontId="22" fillId="0" borderId="53" xfId="1" applyFont="1" applyBorder="1" applyAlignment="1">
      <alignment wrapText="1"/>
    </xf>
    <xf numFmtId="0" fontId="11" fillId="5" borderId="41" xfId="1" applyFont="1" applyFill="1" applyBorder="1" applyAlignment="1">
      <alignment horizontal="right"/>
    </xf>
    <xf numFmtId="0" fontId="2" fillId="5" borderId="40" xfId="1" applyFill="1" applyBorder="1" applyAlignment="1">
      <alignment horizontal="left"/>
    </xf>
    <xf numFmtId="0" fontId="2" fillId="5" borderId="42" xfId="1" applyFill="1" applyBorder="1"/>
    <xf numFmtId="0" fontId="9" fillId="0" borderId="0" xfId="1" applyNumberFormat="1" applyFont="1"/>
    <xf numFmtId="16" fontId="9" fillId="0" borderId="0" xfId="1" applyNumberFormat="1" applyFont="1" applyAlignment="1">
      <alignment horizontal="left"/>
    </xf>
    <xf numFmtId="2" fontId="9" fillId="0" borderId="0" xfId="1" applyNumberFormat="1" applyFont="1" applyAlignment="1">
      <alignment horizontal="left"/>
    </xf>
    <xf numFmtId="49" fontId="9" fillId="0" borderId="0" xfId="1" applyNumberFormat="1" applyFont="1" applyAlignment="1">
      <alignment horizontal="left"/>
    </xf>
    <xf numFmtId="0" fontId="22" fillId="0" borderId="53" xfId="1" applyFont="1" applyFill="1" applyBorder="1" applyAlignment="1">
      <alignment wrapText="1"/>
    </xf>
    <xf numFmtId="49" fontId="10" fillId="0" borderId="53" xfId="1" applyNumberFormat="1" applyFont="1" applyFill="1" applyBorder="1" applyAlignment="1">
      <alignment horizontal="center" shrinkToFit="1"/>
    </xf>
    <xf numFmtId="4" fontId="10" fillId="0" borderId="53" xfId="1" applyNumberFormat="1" applyFont="1" applyFill="1" applyBorder="1" applyAlignment="1">
      <alignment horizontal="right"/>
    </xf>
    <xf numFmtId="49" fontId="22" fillId="0" borderId="53" xfId="1" applyNumberFormat="1" applyFont="1" applyFill="1" applyBorder="1" applyAlignment="1">
      <alignment horizontal="left" vertical="top"/>
    </xf>
    <xf numFmtId="4" fontId="10" fillId="0" borderId="53" xfId="1" applyNumberFormat="1" applyFont="1" applyFill="1" applyBorder="1"/>
    <xf numFmtId="16" fontId="9" fillId="0" borderId="0" xfId="1" applyNumberFormat="1" applyFont="1" applyFill="1" applyAlignment="1">
      <alignment horizontal="left"/>
    </xf>
    <xf numFmtId="49" fontId="9" fillId="0" borderId="0" xfId="1" applyNumberFormat="1" applyFont="1" applyFill="1" applyAlignment="1">
      <alignment horizontal="left"/>
    </xf>
    <xf numFmtId="2" fontId="9" fillId="0" borderId="0" xfId="1" applyNumberFormat="1" applyFont="1" applyFill="1" applyAlignment="1">
      <alignment horizontal="left"/>
    </xf>
    <xf numFmtId="4" fontId="18" fillId="6" borderId="53" xfId="1" applyNumberFormat="1" applyFont="1" applyFill="1" applyBorder="1" applyAlignment="1" applyProtection="1">
      <alignment horizontal="right"/>
      <protection locked="0"/>
    </xf>
    <xf numFmtId="0" fontId="0" fillId="2" borderId="0" xfId="0" applyFont="1" applyFill="1" applyBorder="1"/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vertical="top" wrapText="1"/>
    </xf>
    <xf numFmtId="0" fontId="6" fillId="0" borderId="15" xfId="0" applyFont="1" applyBorder="1" applyAlignment="1">
      <alignment horizontal="left"/>
    </xf>
    <xf numFmtId="0" fontId="6" fillId="0" borderId="30" xfId="0" applyFont="1" applyBorder="1" applyAlignment="1">
      <alignment horizontal="left"/>
    </xf>
    <xf numFmtId="0" fontId="7" fillId="0" borderId="56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49" xfId="0" applyFont="1" applyBorder="1" applyAlignment="1">
      <alignment horizontal="left"/>
    </xf>
    <xf numFmtId="3" fontId="7" fillId="2" borderId="35" xfId="0" applyNumberFormat="1" applyFont="1" applyFill="1" applyBorder="1" applyAlignment="1">
      <alignment horizontal="right"/>
    </xf>
    <xf numFmtId="3" fontId="7" fillId="2" borderId="52" xfId="0" applyNumberFormat="1" applyFont="1" applyFill="1" applyBorder="1" applyAlignment="1">
      <alignment horizontal="right"/>
    </xf>
    <xf numFmtId="0" fontId="2" fillId="0" borderId="57" xfId="1" applyFont="1" applyBorder="1" applyAlignment="1">
      <alignment horizontal="center"/>
    </xf>
    <xf numFmtId="0" fontId="2" fillId="0" borderId="58" xfId="1" applyFont="1" applyBorder="1" applyAlignment="1">
      <alignment horizontal="center"/>
    </xf>
    <xf numFmtId="0" fontId="2" fillId="0" borderId="59" xfId="1" applyFont="1" applyBorder="1" applyAlignment="1">
      <alignment horizontal="center"/>
    </xf>
    <xf numFmtId="0" fontId="2" fillId="0" borderId="60" xfId="1" applyFont="1" applyBorder="1" applyAlignment="1">
      <alignment horizontal="center"/>
    </xf>
    <xf numFmtId="0" fontId="2" fillId="0" borderId="61" xfId="1" applyFont="1" applyBorder="1" applyAlignment="1">
      <alignment horizontal="left"/>
    </xf>
    <xf numFmtId="0" fontId="2" fillId="0" borderId="43" xfId="1" applyFont="1" applyBorder="1" applyAlignment="1">
      <alignment horizontal="left"/>
    </xf>
    <xf numFmtId="0" fontId="2" fillId="0" borderId="62" xfId="1" applyFont="1" applyBorder="1" applyAlignment="1">
      <alignment horizontal="left"/>
    </xf>
    <xf numFmtId="0" fontId="13" fillId="0" borderId="0" xfId="1" applyFont="1" applyAlignment="1">
      <alignment horizontal="center"/>
    </xf>
    <xf numFmtId="0" fontId="2" fillId="5" borderId="57" xfId="1" applyFont="1" applyFill="1" applyBorder="1" applyAlignment="1">
      <alignment horizontal="center"/>
    </xf>
    <xf numFmtId="0" fontId="2" fillId="5" borderId="58" xfId="1" applyFont="1" applyFill="1" applyBorder="1" applyAlignment="1">
      <alignment horizontal="center"/>
    </xf>
    <xf numFmtId="49" fontId="2" fillId="5" borderId="59" xfId="1" applyNumberFormat="1" applyFont="1" applyFill="1" applyBorder="1" applyAlignment="1">
      <alignment horizontal="center"/>
    </xf>
    <xf numFmtId="0" fontId="2" fillId="5" borderId="60" xfId="1" applyFont="1" applyFill="1" applyBorder="1" applyAlignment="1">
      <alignment horizontal="center"/>
    </xf>
    <xf numFmtId="0" fontId="2" fillId="5" borderId="61" xfId="1" applyFill="1" applyBorder="1" applyAlignment="1">
      <alignment horizontal="center" shrinkToFit="1"/>
    </xf>
    <xf numFmtId="0" fontId="2" fillId="5" borderId="43" xfId="1" applyFill="1" applyBorder="1" applyAlignment="1">
      <alignment horizontal="center" shrinkToFit="1"/>
    </xf>
    <xf numFmtId="0" fontId="2" fillId="5" borderId="62" xfId="1" applyFill="1" applyBorder="1" applyAlignment="1">
      <alignment horizontal="center" shrinkToFit="1"/>
    </xf>
    <xf numFmtId="0" fontId="2" fillId="5" borderId="57" xfId="1" applyFont="1" applyFill="1" applyBorder="1" applyAlignment="1">
      <alignment horizontal="left"/>
    </xf>
    <xf numFmtId="0" fontId="2" fillId="5" borderId="58" xfId="1" applyFont="1" applyFill="1" applyBorder="1" applyAlignment="1">
      <alignment horizontal="left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4"/>
  <sheetViews>
    <sheetView tabSelected="1" workbookViewId="0">
      <selection activeCell="J13" sqref="J13"/>
    </sheetView>
  </sheetViews>
  <sheetFormatPr defaultRowHeight="12.5" x14ac:dyDescent="0.25"/>
  <cols>
    <col min="1" max="1" width="2" customWidth="1"/>
    <col min="2" max="2" width="15" customWidth="1"/>
    <col min="3" max="3" width="15.81640625" customWidth="1"/>
    <col min="4" max="4" width="14.54296875" customWidth="1"/>
    <col min="5" max="5" width="13.54296875" customWidth="1"/>
    <col min="6" max="6" width="16.54296875" customWidth="1"/>
    <col min="7" max="7" width="15.26953125" customWidth="1"/>
  </cols>
  <sheetData>
    <row r="1" spans="1:57" ht="21.75" customHeight="1" x14ac:dyDescent="0.4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3"/>
    <row r="3" spans="1:57" ht="13" customHeight="1" x14ac:dyDescent="0.25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3" customHeight="1" x14ac:dyDescent="0.35">
      <c r="A4" s="7"/>
      <c r="B4" s="8"/>
      <c r="C4" s="188" t="s">
        <v>93</v>
      </c>
      <c r="D4" s="9"/>
      <c r="E4" s="9"/>
      <c r="F4" s="10"/>
      <c r="G4" s="11"/>
    </row>
    <row r="5" spans="1:57" ht="13" customHeight="1" x14ac:dyDescent="0.25">
      <c r="A5" s="12" t="s">
        <v>5</v>
      </c>
      <c r="B5" s="13"/>
      <c r="C5" s="14" t="s">
        <v>6</v>
      </c>
      <c r="D5" s="14"/>
      <c r="E5" s="14"/>
      <c r="F5" s="15" t="s">
        <v>7</v>
      </c>
      <c r="G5" s="16"/>
    </row>
    <row r="6" spans="1:57" ht="13" customHeight="1" x14ac:dyDescent="0.3">
      <c r="A6" s="8" t="s">
        <v>114</v>
      </c>
      <c r="B6" s="8"/>
      <c r="C6" s="162"/>
      <c r="D6" s="9"/>
      <c r="E6" s="9"/>
      <c r="F6" s="17"/>
      <c r="G6" s="11"/>
    </row>
    <row r="7" spans="1:57" x14ac:dyDescent="0.25">
      <c r="A7" s="12" t="s">
        <v>8</v>
      </c>
      <c r="B7" s="14"/>
      <c r="C7" s="191"/>
      <c r="D7" s="192"/>
      <c r="E7" s="18" t="s">
        <v>9</v>
      </c>
      <c r="F7" s="19"/>
      <c r="G7" s="20">
        <v>0</v>
      </c>
      <c r="H7" s="21"/>
      <c r="I7" s="21"/>
    </row>
    <row r="8" spans="1:57" x14ac:dyDescent="0.25">
      <c r="A8" s="12" t="s">
        <v>10</v>
      </c>
      <c r="B8" s="14"/>
      <c r="C8" s="191"/>
      <c r="D8" s="192"/>
      <c r="E8" s="15" t="s">
        <v>11</v>
      </c>
      <c r="F8" s="14"/>
      <c r="G8" s="22">
        <f>IF(PocetMJ=0,,ROUND((F29+F31)/PocetMJ,1))</f>
        <v>0</v>
      </c>
    </row>
    <row r="9" spans="1:57" x14ac:dyDescent="0.25">
      <c r="A9" s="23" t="s">
        <v>12</v>
      </c>
      <c r="B9" s="24"/>
      <c r="C9" s="24"/>
      <c r="D9" s="24"/>
      <c r="E9" s="25" t="s">
        <v>13</v>
      </c>
      <c r="F9" s="24"/>
      <c r="G9" s="26"/>
    </row>
    <row r="10" spans="1:57" x14ac:dyDescent="0.25">
      <c r="A10" s="27" t="s">
        <v>14</v>
      </c>
      <c r="B10" s="10"/>
      <c r="C10" s="10"/>
      <c r="D10" s="10"/>
      <c r="E10" s="28" t="s">
        <v>15</v>
      </c>
      <c r="F10" s="10"/>
      <c r="G10" s="11"/>
      <c r="BA10" s="29"/>
      <c r="BB10" s="29"/>
      <c r="BC10" s="29"/>
      <c r="BD10" s="29"/>
      <c r="BE10" s="29"/>
    </row>
    <row r="11" spans="1:57" ht="13" x14ac:dyDescent="0.3">
      <c r="A11" s="27"/>
      <c r="B11" s="10"/>
      <c r="C11" s="10"/>
      <c r="D11" s="10"/>
      <c r="E11" s="193"/>
      <c r="F11" s="194"/>
      <c r="G11" s="195"/>
    </row>
    <row r="12" spans="1:57" ht="28.5" customHeight="1" thickBot="1" x14ac:dyDescent="0.3">
      <c r="A12" s="30" t="s">
        <v>16</v>
      </c>
      <c r="B12" s="31"/>
      <c r="C12" s="31"/>
      <c r="D12" s="31"/>
      <c r="E12" s="32"/>
      <c r="F12" s="32"/>
      <c r="G12" s="33"/>
    </row>
    <row r="13" spans="1:57" ht="17.25" customHeight="1" thickBot="1" x14ac:dyDescent="0.35">
      <c r="A13" s="34" t="s">
        <v>17</v>
      </c>
      <c r="B13" s="35"/>
      <c r="C13" s="36"/>
      <c r="D13" s="37" t="s">
        <v>18</v>
      </c>
      <c r="E13" s="38"/>
      <c r="F13" s="38"/>
      <c r="G13" s="36"/>
    </row>
    <row r="14" spans="1:57" ht="16" customHeight="1" x14ac:dyDescent="0.25">
      <c r="A14" s="39"/>
      <c r="B14" s="40" t="s">
        <v>19</v>
      </c>
      <c r="C14" s="41">
        <f>Dodavka</f>
        <v>0</v>
      </c>
      <c r="D14" s="42" t="str">
        <f>Rekapitulace!A16</f>
        <v>Ztížené výrobní podmínky</v>
      </c>
      <c r="E14" s="43"/>
      <c r="F14" s="44"/>
      <c r="G14" s="41">
        <f>Rekapitulace!I16</f>
        <v>0</v>
      </c>
    </row>
    <row r="15" spans="1:57" ht="16" customHeight="1" x14ac:dyDescent="0.25">
      <c r="A15" s="39" t="s">
        <v>20</v>
      </c>
      <c r="B15" s="40" t="s">
        <v>21</v>
      </c>
      <c r="C15" s="41">
        <f>Mont</f>
        <v>0</v>
      </c>
      <c r="D15" s="23" t="str">
        <f>Rekapitulace!A17</f>
        <v>Oborová přirážka</v>
      </c>
      <c r="E15" s="45"/>
      <c r="F15" s="46"/>
      <c r="G15" s="41">
        <f>Rekapitulace!I17</f>
        <v>0</v>
      </c>
    </row>
    <row r="16" spans="1:57" ht="16" customHeight="1" x14ac:dyDescent="0.25">
      <c r="A16" s="39" t="s">
        <v>22</v>
      </c>
      <c r="B16" s="40" t="s">
        <v>23</v>
      </c>
      <c r="C16" s="41">
        <f>HSV</f>
        <v>0</v>
      </c>
      <c r="D16" s="23" t="str">
        <f>Rekapitulace!A18</f>
        <v>Přesun stavebních kapacit</v>
      </c>
      <c r="E16" s="45"/>
      <c r="F16" s="46"/>
      <c r="G16" s="41">
        <f>Rekapitulace!I18</f>
        <v>0</v>
      </c>
    </row>
    <row r="17" spans="1:7" ht="16" customHeight="1" x14ac:dyDescent="0.25">
      <c r="A17" s="47" t="s">
        <v>24</v>
      </c>
      <c r="B17" s="40" t="s">
        <v>25</v>
      </c>
      <c r="C17" s="41">
        <f>PSV</f>
        <v>0</v>
      </c>
      <c r="D17" s="23" t="str">
        <f>Rekapitulace!A19</f>
        <v>Mimostaveništní doprava</v>
      </c>
      <c r="E17" s="45"/>
      <c r="F17" s="46"/>
      <c r="G17" s="41">
        <f>Rekapitulace!I19</f>
        <v>0</v>
      </c>
    </row>
    <row r="18" spans="1:7" ht="16" customHeight="1" x14ac:dyDescent="0.25">
      <c r="A18" s="48" t="s">
        <v>26</v>
      </c>
      <c r="B18" s="40"/>
      <c r="C18" s="41">
        <f>SUM(C14:C17)</f>
        <v>0</v>
      </c>
      <c r="D18" s="49" t="str">
        <f>Rekapitulace!A20</f>
        <v>Zařízení staveniště</v>
      </c>
      <c r="E18" s="45"/>
      <c r="F18" s="46"/>
      <c r="G18" s="41">
        <f>Rekapitulace!I20</f>
        <v>0</v>
      </c>
    </row>
    <row r="19" spans="1:7" ht="16" customHeight="1" x14ac:dyDescent="0.25">
      <c r="A19" s="48"/>
      <c r="B19" s="40"/>
      <c r="C19" s="41"/>
      <c r="D19" s="23" t="str">
        <f>Rekapitulace!A21</f>
        <v>Provoz investora</v>
      </c>
      <c r="E19" s="45"/>
      <c r="F19" s="46"/>
      <c r="G19" s="41">
        <f>Rekapitulace!I21</f>
        <v>0</v>
      </c>
    </row>
    <row r="20" spans="1:7" ht="16" customHeight="1" x14ac:dyDescent="0.25">
      <c r="A20" s="48" t="s">
        <v>27</v>
      </c>
      <c r="B20" s="40"/>
      <c r="C20" s="41">
        <f>HZS</f>
        <v>0</v>
      </c>
      <c r="D20" s="23" t="str">
        <f>Rekapitulace!A22</f>
        <v>Kompletační činnost (IČD)</v>
      </c>
      <c r="E20" s="45"/>
      <c r="F20" s="46"/>
      <c r="G20" s="41">
        <f>Rekapitulace!I22</f>
        <v>0</v>
      </c>
    </row>
    <row r="21" spans="1:7" ht="16" customHeight="1" x14ac:dyDescent="0.25">
      <c r="A21" s="27" t="s">
        <v>28</v>
      </c>
      <c r="B21" s="10"/>
      <c r="C21" s="41">
        <f>C18+C20</f>
        <v>0</v>
      </c>
      <c r="D21" s="23" t="s">
        <v>29</v>
      </c>
      <c r="E21" s="45"/>
      <c r="F21" s="46"/>
      <c r="G21" s="41">
        <f>G22-SUM(G14:G20)</f>
        <v>0</v>
      </c>
    </row>
    <row r="22" spans="1:7" ht="16" customHeight="1" thickBot="1" x14ac:dyDescent="0.3">
      <c r="A22" s="23" t="s">
        <v>30</v>
      </c>
      <c r="B22" s="24"/>
      <c r="C22" s="50">
        <f>C21+G22</f>
        <v>0</v>
      </c>
      <c r="D22" s="51" t="s">
        <v>31</v>
      </c>
      <c r="E22" s="52"/>
      <c r="F22" s="53"/>
      <c r="G22" s="41">
        <f>VRN</f>
        <v>0</v>
      </c>
    </row>
    <row r="23" spans="1:7" x14ac:dyDescent="0.25">
      <c r="A23" s="3" t="s">
        <v>32</v>
      </c>
      <c r="B23" s="5"/>
      <c r="C23" s="54" t="s">
        <v>33</v>
      </c>
      <c r="D23" s="5"/>
      <c r="E23" s="54" t="s">
        <v>34</v>
      </c>
      <c r="F23" s="5"/>
      <c r="G23" s="6"/>
    </row>
    <row r="24" spans="1:7" x14ac:dyDescent="0.25">
      <c r="A24" s="12"/>
      <c r="B24" s="14"/>
      <c r="C24" s="15" t="s">
        <v>35</v>
      </c>
      <c r="D24" s="14"/>
      <c r="E24" s="15" t="s">
        <v>35</v>
      </c>
      <c r="F24" s="14"/>
      <c r="G24" s="16"/>
    </row>
    <row r="25" spans="1:7" x14ac:dyDescent="0.25">
      <c r="A25" s="27" t="s">
        <v>36</v>
      </c>
      <c r="B25" s="55"/>
      <c r="C25" s="28" t="s">
        <v>36</v>
      </c>
      <c r="D25" s="10"/>
      <c r="E25" s="28" t="s">
        <v>36</v>
      </c>
      <c r="F25" s="10"/>
      <c r="G25" s="11"/>
    </row>
    <row r="26" spans="1:7" x14ac:dyDescent="0.25">
      <c r="A26" s="27"/>
      <c r="B26" s="56"/>
      <c r="C26" s="28" t="s">
        <v>37</v>
      </c>
      <c r="D26" s="10"/>
      <c r="E26" s="28" t="s">
        <v>38</v>
      </c>
      <c r="F26" s="10"/>
      <c r="G26" s="11"/>
    </row>
    <row r="27" spans="1:7" x14ac:dyDescent="0.25">
      <c r="A27" s="27"/>
      <c r="B27" s="10"/>
      <c r="C27" s="28"/>
      <c r="D27" s="10"/>
      <c r="E27" s="28"/>
      <c r="F27" s="10"/>
      <c r="G27" s="11"/>
    </row>
    <row r="28" spans="1:7" ht="97.5" customHeight="1" x14ac:dyDescent="0.25">
      <c r="A28" s="27"/>
      <c r="B28" s="10"/>
      <c r="C28" s="28"/>
      <c r="D28" s="10"/>
      <c r="E28" s="28"/>
      <c r="F28" s="10"/>
      <c r="G28" s="11"/>
    </row>
    <row r="29" spans="1:7" x14ac:dyDescent="0.25">
      <c r="A29" s="12" t="s">
        <v>39</v>
      </c>
      <c r="B29" s="14"/>
      <c r="C29" s="57">
        <v>15</v>
      </c>
      <c r="D29" s="14" t="s">
        <v>40</v>
      </c>
      <c r="E29" s="15"/>
      <c r="F29" s="58">
        <f>ROUND(C22-F31,0)</f>
        <v>0</v>
      </c>
      <c r="G29" s="16"/>
    </row>
    <row r="30" spans="1:7" x14ac:dyDescent="0.25">
      <c r="A30" s="12" t="s">
        <v>41</v>
      </c>
      <c r="B30" s="14"/>
      <c r="C30" s="57">
        <f>SazbaDPH1</f>
        <v>15</v>
      </c>
      <c r="D30" s="14" t="s">
        <v>40</v>
      </c>
      <c r="E30" s="15"/>
      <c r="F30" s="59">
        <f>ROUND(PRODUCT(F29,C30/100),1)</f>
        <v>0</v>
      </c>
      <c r="G30" s="26"/>
    </row>
    <row r="31" spans="1:7" x14ac:dyDescent="0.25">
      <c r="A31" s="12" t="s">
        <v>39</v>
      </c>
      <c r="B31" s="14"/>
      <c r="C31" s="57">
        <v>21</v>
      </c>
      <c r="D31" s="14" t="s">
        <v>40</v>
      </c>
      <c r="E31" s="15"/>
      <c r="F31" s="58">
        <v>0</v>
      </c>
      <c r="G31" s="16"/>
    </row>
    <row r="32" spans="1:7" x14ac:dyDescent="0.25">
      <c r="A32" s="12" t="s">
        <v>41</v>
      </c>
      <c r="B32" s="14"/>
      <c r="C32" s="57">
        <f>SazbaDPH2</f>
        <v>21</v>
      </c>
      <c r="D32" s="14" t="s">
        <v>40</v>
      </c>
      <c r="E32" s="15"/>
      <c r="F32" s="59">
        <f>ROUND(PRODUCT(F31,C32/100),1)</f>
        <v>0</v>
      </c>
      <c r="G32" s="26"/>
    </row>
    <row r="33" spans="1:8" s="65" customFormat="1" ht="19.5" customHeight="1" thickBot="1" x14ac:dyDescent="0.4">
      <c r="A33" s="60" t="s">
        <v>42</v>
      </c>
      <c r="B33" s="61"/>
      <c r="C33" s="61"/>
      <c r="D33" s="61"/>
      <c r="E33" s="62"/>
      <c r="F33" s="63">
        <f>CEILING(SUM(F29:F32),1)</f>
        <v>0</v>
      </c>
      <c r="G33" s="64"/>
    </row>
    <row r="35" spans="1:8" x14ac:dyDescent="0.25">
      <c r="A35" s="66" t="s">
        <v>43</v>
      </c>
      <c r="B35" s="66"/>
      <c r="C35" s="66"/>
      <c r="D35" s="66"/>
      <c r="E35" s="66"/>
      <c r="F35" s="66"/>
      <c r="G35" s="66"/>
      <c r="H35" t="s">
        <v>4</v>
      </c>
    </row>
    <row r="36" spans="1:8" ht="14.25" customHeight="1" x14ac:dyDescent="0.25">
      <c r="A36" s="66"/>
      <c r="B36" s="190"/>
      <c r="C36" s="190"/>
      <c r="D36" s="190"/>
      <c r="E36" s="190"/>
      <c r="F36" s="190"/>
      <c r="G36" s="190"/>
      <c r="H36" t="s">
        <v>4</v>
      </c>
    </row>
    <row r="37" spans="1:8" ht="12.75" customHeight="1" x14ac:dyDescent="0.25">
      <c r="A37" s="67"/>
      <c r="B37" s="190"/>
      <c r="C37" s="190"/>
      <c r="D37" s="190"/>
      <c r="E37" s="190"/>
      <c r="F37" s="190"/>
      <c r="G37" s="190"/>
      <c r="H37" t="s">
        <v>4</v>
      </c>
    </row>
    <row r="38" spans="1:8" x14ac:dyDescent="0.25">
      <c r="A38" s="67"/>
      <c r="B38" s="190"/>
      <c r="C38" s="190"/>
      <c r="D38" s="190"/>
      <c r="E38" s="190"/>
      <c r="F38" s="190"/>
      <c r="G38" s="190"/>
      <c r="H38" t="s">
        <v>4</v>
      </c>
    </row>
    <row r="39" spans="1:8" x14ac:dyDescent="0.25">
      <c r="A39" s="67"/>
      <c r="B39" s="190"/>
      <c r="C39" s="190"/>
      <c r="D39" s="190"/>
      <c r="E39" s="190"/>
      <c r="F39" s="190"/>
      <c r="G39" s="190"/>
      <c r="H39" t="s">
        <v>4</v>
      </c>
    </row>
    <row r="40" spans="1:8" x14ac:dyDescent="0.25">
      <c r="A40" s="67"/>
      <c r="B40" s="190"/>
      <c r="C40" s="190"/>
      <c r="D40" s="190"/>
      <c r="E40" s="190"/>
      <c r="F40" s="190"/>
      <c r="G40" s="190"/>
      <c r="H40" t="s">
        <v>4</v>
      </c>
    </row>
    <row r="41" spans="1:8" x14ac:dyDescent="0.25">
      <c r="A41" s="67"/>
      <c r="B41" s="190"/>
      <c r="C41" s="190"/>
      <c r="D41" s="190"/>
      <c r="E41" s="190"/>
      <c r="F41" s="190"/>
      <c r="G41" s="190"/>
      <c r="H41" t="s">
        <v>4</v>
      </c>
    </row>
    <row r="42" spans="1:8" x14ac:dyDescent="0.25">
      <c r="A42" s="67"/>
      <c r="B42" s="190"/>
      <c r="C42" s="190"/>
      <c r="D42" s="190"/>
      <c r="E42" s="190"/>
      <c r="F42" s="190"/>
      <c r="G42" s="190"/>
      <c r="H42" t="s">
        <v>4</v>
      </c>
    </row>
    <row r="43" spans="1:8" x14ac:dyDescent="0.25">
      <c r="A43" s="67"/>
      <c r="B43" s="190"/>
      <c r="C43" s="190"/>
      <c r="D43" s="190"/>
      <c r="E43" s="190"/>
      <c r="F43" s="190"/>
      <c r="G43" s="190"/>
      <c r="H43" t="s">
        <v>4</v>
      </c>
    </row>
    <row r="44" spans="1:8" x14ac:dyDescent="0.25">
      <c r="A44" s="67"/>
      <c r="B44" s="190"/>
      <c r="C44" s="190"/>
      <c r="D44" s="190"/>
      <c r="E44" s="190"/>
      <c r="F44" s="190"/>
      <c r="G44" s="190"/>
      <c r="H44" t="s">
        <v>4</v>
      </c>
    </row>
    <row r="45" spans="1:8" x14ac:dyDescent="0.25">
      <c r="B45" s="189"/>
      <c r="C45" s="189"/>
      <c r="D45" s="189"/>
      <c r="E45" s="189"/>
      <c r="F45" s="189"/>
      <c r="G45" s="189"/>
    </row>
    <row r="46" spans="1:8" x14ac:dyDescent="0.25">
      <c r="B46" s="189"/>
      <c r="C46" s="189"/>
      <c r="D46" s="189"/>
      <c r="E46" s="189"/>
      <c r="F46" s="189"/>
      <c r="G46" s="189"/>
    </row>
    <row r="47" spans="1:8" x14ac:dyDescent="0.25">
      <c r="B47" s="189"/>
      <c r="C47" s="189"/>
      <c r="D47" s="189"/>
      <c r="E47" s="189"/>
      <c r="F47" s="189"/>
      <c r="G47" s="189"/>
    </row>
    <row r="48" spans="1:8" x14ac:dyDescent="0.25">
      <c r="B48" s="189"/>
      <c r="C48" s="189"/>
      <c r="D48" s="189"/>
      <c r="E48" s="189"/>
      <c r="F48" s="189"/>
      <c r="G48" s="189"/>
    </row>
    <row r="49" spans="2:7" x14ac:dyDescent="0.25">
      <c r="B49" s="189"/>
      <c r="C49" s="189"/>
      <c r="D49" s="189"/>
      <c r="E49" s="189"/>
      <c r="F49" s="189"/>
      <c r="G49" s="189"/>
    </row>
    <row r="50" spans="2:7" x14ac:dyDescent="0.25">
      <c r="B50" s="189"/>
      <c r="C50" s="189"/>
      <c r="D50" s="189"/>
      <c r="E50" s="189"/>
      <c r="F50" s="189"/>
      <c r="G50" s="189"/>
    </row>
    <row r="51" spans="2:7" x14ac:dyDescent="0.25">
      <c r="B51" s="189"/>
      <c r="C51" s="189"/>
      <c r="D51" s="189"/>
      <c r="E51" s="189"/>
      <c r="F51" s="189"/>
      <c r="G51" s="189"/>
    </row>
    <row r="52" spans="2:7" x14ac:dyDescent="0.25">
      <c r="B52" s="189"/>
      <c r="C52" s="189"/>
      <c r="D52" s="189"/>
      <c r="E52" s="189"/>
      <c r="F52" s="189"/>
      <c r="G52" s="189"/>
    </row>
    <row r="53" spans="2:7" x14ac:dyDescent="0.25">
      <c r="B53" s="189"/>
      <c r="C53" s="189"/>
      <c r="D53" s="189"/>
      <c r="E53" s="189"/>
      <c r="F53" s="189"/>
      <c r="G53" s="189"/>
    </row>
    <row r="54" spans="2:7" x14ac:dyDescent="0.25">
      <c r="B54" s="189"/>
      <c r="C54" s="189"/>
      <c r="D54" s="189"/>
      <c r="E54" s="189"/>
      <c r="F54" s="189"/>
      <c r="G54" s="189"/>
    </row>
  </sheetData>
  <sheetProtection algorithmName="SHA-512" hashValue="VaUosecDMs8XNFpRH+A8NHEwJx18R+It8sySo8+eMWjCmC2KtlLfyid4WpFcGgJnSEzeJJaGF5ZFBmR5AL7dfg==" saltValue="8gcsV9/JcF0U4BsR0Cyn9g==" spinCount="100000" sheet="1" objects="1" scenarios="1"/>
  <mergeCells count="14">
    <mergeCell ref="B53:G53"/>
    <mergeCell ref="B54:G54"/>
    <mergeCell ref="B48:G48"/>
    <mergeCell ref="B49:G49"/>
    <mergeCell ref="B50:G50"/>
    <mergeCell ref="B51:G51"/>
    <mergeCell ref="B46:G46"/>
    <mergeCell ref="B47:G47"/>
    <mergeCell ref="B36:G44"/>
    <mergeCell ref="B52:G52"/>
    <mergeCell ref="C7:D7"/>
    <mergeCell ref="C8:D8"/>
    <mergeCell ref="E11:G11"/>
    <mergeCell ref="B45:G45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5"/>
  <sheetViews>
    <sheetView workbookViewId="0">
      <selection activeCell="G33" sqref="G33"/>
    </sheetView>
  </sheetViews>
  <sheetFormatPr defaultRowHeight="12.5" x14ac:dyDescent="0.25"/>
  <cols>
    <col min="1" max="1" width="5.81640625" customWidth="1"/>
    <col min="2" max="2" width="6.1796875" customWidth="1"/>
    <col min="3" max="3" width="11.453125" customWidth="1"/>
    <col min="4" max="4" width="15.81640625" customWidth="1"/>
    <col min="5" max="5" width="11.26953125" customWidth="1"/>
    <col min="6" max="6" width="10.81640625" customWidth="1"/>
    <col min="7" max="7" width="11" customWidth="1"/>
    <col min="8" max="8" width="11.1796875" customWidth="1"/>
    <col min="9" max="9" width="10.7265625" customWidth="1"/>
  </cols>
  <sheetData>
    <row r="1" spans="1:57" ht="13" thickTop="1" x14ac:dyDescent="0.25">
      <c r="A1" s="198" t="s">
        <v>5</v>
      </c>
      <c r="B1" s="199"/>
      <c r="C1" s="68" t="s">
        <v>115</v>
      </c>
      <c r="D1" s="68"/>
      <c r="E1" s="69"/>
      <c r="F1" s="68"/>
      <c r="G1" s="70" t="s">
        <v>44</v>
      </c>
      <c r="H1" s="71"/>
      <c r="I1" s="72"/>
    </row>
    <row r="2" spans="1:57" ht="13" thickBot="1" x14ac:dyDescent="0.3">
      <c r="A2" s="200" t="s">
        <v>1</v>
      </c>
      <c r="B2" s="201"/>
      <c r="C2" s="73" t="s">
        <v>114</v>
      </c>
      <c r="D2" s="73"/>
      <c r="E2" s="74"/>
      <c r="F2" s="73"/>
      <c r="G2" s="202" t="s">
        <v>93</v>
      </c>
      <c r="H2" s="203"/>
      <c r="I2" s="204"/>
    </row>
    <row r="3" spans="1:57" ht="13" thickTop="1" x14ac:dyDescent="0.25">
      <c r="F3" s="10"/>
    </row>
    <row r="4" spans="1:57" ht="19.5" customHeight="1" x14ac:dyDescent="0.4">
      <c r="A4" s="75" t="s">
        <v>45</v>
      </c>
      <c r="B4" s="1"/>
      <c r="C4" s="1"/>
      <c r="D4" s="1"/>
      <c r="E4" s="76"/>
      <c r="F4" s="1"/>
      <c r="G4" s="1"/>
      <c r="H4" s="1"/>
      <c r="I4" s="1"/>
    </row>
    <row r="5" spans="1:57" ht="13" thickBot="1" x14ac:dyDescent="0.3"/>
    <row r="6" spans="1:57" s="10" customFormat="1" ht="13.5" thickBot="1" x14ac:dyDescent="0.35">
      <c r="A6" s="77"/>
      <c r="B6" s="78" t="s">
        <v>46</v>
      </c>
      <c r="C6" s="78"/>
      <c r="D6" s="79"/>
      <c r="E6" s="80" t="s">
        <v>47</v>
      </c>
      <c r="F6" s="81" t="s">
        <v>48</v>
      </c>
      <c r="G6" s="81" t="s">
        <v>49</v>
      </c>
      <c r="H6" s="81" t="s">
        <v>50</v>
      </c>
      <c r="I6" s="82" t="s">
        <v>27</v>
      </c>
    </row>
    <row r="7" spans="1:57" s="10" customFormat="1" x14ac:dyDescent="0.25">
      <c r="A7" s="157" t="str">
        <f>Položky!B7</f>
        <v>730</v>
      </c>
      <c r="B7" s="83" t="str">
        <f>Položky!C7</f>
        <v>Ústřední vytápění</v>
      </c>
      <c r="D7" s="84"/>
      <c r="E7" s="158">
        <f>Položky!BA11</f>
        <v>0</v>
      </c>
      <c r="F7" s="159">
        <f>Položky!BB11</f>
        <v>0</v>
      </c>
      <c r="G7" s="159">
        <f>Položky!BC11</f>
        <v>0</v>
      </c>
      <c r="H7" s="159">
        <f>Položky!BD11</f>
        <v>0</v>
      </c>
      <c r="I7" s="160">
        <f>Položky!BE11</f>
        <v>0</v>
      </c>
    </row>
    <row r="8" spans="1:57" s="10" customFormat="1" x14ac:dyDescent="0.25">
      <c r="A8" s="157" t="str">
        <f>Položky!B12</f>
        <v>734</v>
      </c>
      <c r="B8" s="83" t="str">
        <f>Položky!C12</f>
        <v>Armatury</v>
      </c>
      <c r="D8" s="84"/>
      <c r="E8" s="158">
        <f>Položky!BA20</f>
        <v>0</v>
      </c>
      <c r="F8" s="159">
        <f>Položky!BB20</f>
        <v>0</v>
      </c>
      <c r="G8" s="159">
        <f>Položky!BC20</f>
        <v>0</v>
      </c>
      <c r="H8" s="159">
        <f>Položky!BD20</f>
        <v>0</v>
      </c>
      <c r="I8" s="160">
        <f>Položky!BE20</f>
        <v>0</v>
      </c>
    </row>
    <row r="9" spans="1:57" s="10" customFormat="1" x14ac:dyDescent="0.25">
      <c r="A9" s="157" t="str">
        <f>Položky!B21</f>
        <v>735</v>
      </c>
      <c r="B9" s="83" t="str">
        <f>Položky!C21</f>
        <v>Otopná tělesa</v>
      </c>
      <c r="D9" s="84"/>
      <c r="E9" s="158">
        <f>Položky!BA33</f>
        <v>0</v>
      </c>
      <c r="F9" s="159">
        <f>Položky!BB33</f>
        <v>0</v>
      </c>
      <c r="G9" s="159">
        <f>Položky!BC33</f>
        <v>0</v>
      </c>
      <c r="H9" s="159">
        <f>Položky!BD33</f>
        <v>0</v>
      </c>
      <c r="I9" s="160">
        <f>Položky!BE33</f>
        <v>0</v>
      </c>
    </row>
    <row r="10" spans="1:57" s="10" customFormat="1" ht="13" thickBot="1" x14ac:dyDescent="0.3">
      <c r="A10" s="157" t="str">
        <f>Položky!B34</f>
        <v>783</v>
      </c>
      <c r="B10" s="83" t="str">
        <f>Položky!C34</f>
        <v>Nátěry</v>
      </c>
      <c r="D10" s="84"/>
      <c r="E10" s="158">
        <f>Položky!BA36</f>
        <v>0</v>
      </c>
      <c r="F10" s="159">
        <f>Položky!BB36</f>
        <v>0</v>
      </c>
      <c r="G10" s="159">
        <f>Položky!BC36</f>
        <v>0</v>
      </c>
      <c r="H10" s="159">
        <f>Položky!BD36</f>
        <v>0</v>
      </c>
      <c r="I10" s="160">
        <f>Položky!BE36</f>
        <v>0</v>
      </c>
    </row>
    <row r="11" spans="1:57" s="91" customFormat="1" ht="13.5" thickBot="1" x14ac:dyDescent="0.35">
      <c r="A11" s="85"/>
      <c r="B11" s="86" t="s">
        <v>51</v>
      </c>
      <c r="C11" s="86"/>
      <c r="D11" s="87"/>
      <c r="E11" s="88">
        <f>SUM(E7:E10)</f>
        <v>0</v>
      </c>
      <c r="F11" s="89">
        <f>SUM(F7:F10)</f>
        <v>0</v>
      </c>
      <c r="G11" s="89">
        <f>SUM(G7:G10)</f>
        <v>0</v>
      </c>
      <c r="H11" s="89">
        <f>SUM(H7:H10)</f>
        <v>0</v>
      </c>
      <c r="I11" s="90">
        <f>SUM(I7:I10)</f>
        <v>0</v>
      </c>
    </row>
    <row r="12" spans="1:57" x14ac:dyDescent="0.25">
      <c r="A12" s="10"/>
      <c r="B12" s="10"/>
      <c r="C12" s="10"/>
      <c r="D12" s="10"/>
      <c r="E12" s="10"/>
      <c r="F12" s="10"/>
      <c r="G12" s="10"/>
      <c r="H12" s="10"/>
      <c r="I12" s="10"/>
    </row>
    <row r="13" spans="1:57" ht="19.5" customHeight="1" x14ac:dyDescent="0.4">
      <c r="A13" s="1" t="s">
        <v>52</v>
      </c>
      <c r="B13" s="1"/>
      <c r="C13" s="1"/>
      <c r="D13" s="1"/>
      <c r="E13" s="1"/>
      <c r="F13" s="1"/>
      <c r="G13" s="92"/>
      <c r="H13" s="1"/>
      <c r="I13" s="1"/>
      <c r="BA13" s="29"/>
      <c r="BB13" s="29"/>
      <c r="BC13" s="29"/>
      <c r="BD13" s="29"/>
      <c r="BE13" s="29"/>
    </row>
    <row r="14" spans="1:57" ht="13" thickBot="1" x14ac:dyDescent="0.3"/>
    <row r="15" spans="1:57" ht="13" x14ac:dyDescent="0.3">
      <c r="A15" s="93" t="s">
        <v>53</v>
      </c>
      <c r="B15" s="94"/>
      <c r="C15" s="94"/>
      <c r="D15" s="95"/>
      <c r="E15" s="96" t="s">
        <v>54</v>
      </c>
      <c r="F15" s="97" t="s">
        <v>55</v>
      </c>
      <c r="G15" s="98" t="s">
        <v>56</v>
      </c>
      <c r="H15" s="99"/>
      <c r="I15" s="100" t="s">
        <v>54</v>
      </c>
    </row>
    <row r="16" spans="1:57" x14ac:dyDescent="0.25">
      <c r="A16" s="101" t="s">
        <v>85</v>
      </c>
      <c r="B16" s="102"/>
      <c r="C16" s="102"/>
      <c r="D16" s="103"/>
      <c r="E16" s="104">
        <v>0</v>
      </c>
      <c r="F16" s="105">
        <v>0</v>
      </c>
      <c r="G16" s="106">
        <f t="shared" ref="G16:G23" si="0">CHOOSE(BA16+1,HSV+PSV,HSV+PSV+Mont,HSV+PSV+Dodavka+Mont,HSV,PSV,Mont,Dodavka,Mont+Dodavka,0)</f>
        <v>0</v>
      </c>
      <c r="H16" s="107"/>
      <c r="I16" s="108">
        <f t="shared" ref="I16:I23" si="1">E16+F16*G16/100</f>
        <v>0</v>
      </c>
      <c r="BA16">
        <v>0</v>
      </c>
    </row>
    <row r="17" spans="1:53" x14ac:dyDescent="0.25">
      <c r="A17" s="101" t="s">
        <v>86</v>
      </c>
      <c r="B17" s="102"/>
      <c r="C17" s="102"/>
      <c r="D17" s="103"/>
      <c r="E17" s="104">
        <v>0</v>
      </c>
      <c r="F17" s="105">
        <v>0</v>
      </c>
      <c r="G17" s="106">
        <f t="shared" si="0"/>
        <v>0</v>
      </c>
      <c r="H17" s="107"/>
      <c r="I17" s="108">
        <f t="shared" si="1"/>
        <v>0</v>
      </c>
      <c r="BA17">
        <v>0</v>
      </c>
    </row>
    <row r="18" spans="1:53" x14ac:dyDescent="0.25">
      <c r="A18" s="101" t="s">
        <v>87</v>
      </c>
      <c r="B18" s="102"/>
      <c r="C18" s="102"/>
      <c r="D18" s="103"/>
      <c r="E18" s="104">
        <v>0</v>
      </c>
      <c r="F18" s="105">
        <v>0</v>
      </c>
      <c r="G18" s="106">
        <f t="shared" si="0"/>
        <v>0</v>
      </c>
      <c r="H18" s="107"/>
      <c r="I18" s="108">
        <f t="shared" si="1"/>
        <v>0</v>
      </c>
      <c r="BA18">
        <v>0</v>
      </c>
    </row>
    <row r="19" spans="1:53" x14ac:dyDescent="0.25">
      <c r="A19" s="101" t="s">
        <v>88</v>
      </c>
      <c r="B19" s="102"/>
      <c r="C19" s="102"/>
      <c r="D19" s="103"/>
      <c r="E19" s="104">
        <v>0</v>
      </c>
      <c r="F19" s="105">
        <v>0</v>
      </c>
      <c r="G19" s="106">
        <f t="shared" si="0"/>
        <v>0</v>
      </c>
      <c r="H19" s="107"/>
      <c r="I19" s="108">
        <f t="shared" si="1"/>
        <v>0</v>
      </c>
      <c r="BA19">
        <v>0</v>
      </c>
    </row>
    <row r="20" spans="1:53" x14ac:dyDescent="0.25">
      <c r="A20" s="101" t="s">
        <v>89</v>
      </c>
      <c r="B20" s="102"/>
      <c r="C20" s="102"/>
      <c r="D20" s="103"/>
      <c r="E20" s="104">
        <v>0</v>
      </c>
      <c r="F20" s="105">
        <v>0</v>
      </c>
      <c r="G20" s="106">
        <f t="shared" si="0"/>
        <v>0</v>
      </c>
      <c r="H20" s="107"/>
      <c r="I20" s="108">
        <f t="shared" si="1"/>
        <v>0</v>
      </c>
      <c r="BA20">
        <v>1</v>
      </c>
    </row>
    <row r="21" spans="1:53" x14ac:dyDescent="0.25">
      <c r="A21" s="101" t="s">
        <v>90</v>
      </c>
      <c r="B21" s="102"/>
      <c r="C21" s="102"/>
      <c r="D21" s="103"/>
      <c r="E21" s="104">
        <v>0</v>
      </c>
      <c r="F21" s="105">
        <v>0</v>
      </c>
      <c r="G21" s="106">
        <f t="shared" si="0"/>
        <v>0</v>
      </c>
      <c r="H21" s="107"/>
      <c r="I21" s="108">
        <f t="shared" si="1"/>
        <v>0</v>
      </c>
      <c r="BA21">
        <v>1</v>
      </c>
    </row>
    <row r="22" spans="1:53" x14ac:dyDescent="0.25">
      <c r="A22" s="101" t="s">
        <v>91</v>
      </c>
      <c r="B22" s="102"/>
      <c r="C22" s="102"/>
      <c r="D22" s="103"/>
      <c r="E22" s="104">
        <v>0</v>
      </c>
      <c r="F22" s="105">
        <v>0</v>
      </c>
      <c r="G22" s="106">
        <f t="shared" si="0"/>
        <v>0</v>
      </c>
      <c r="H22" s="107"/>
      <c r="I22" s="108">
        <f t="shared" si="1"/>
        <v>0</v>
      </c>
      <c r="BA22">
        <v>2</v>
      </c>
    </row>
    <row r="23" spans="1:53" x14ac:dyDescent="0.25">
      <c r="A23" s="101" t="s">
        <v>92</v>
      </c>
      <c r="B23" s="102"/>
      <c r="C23" s="102"/>
      <c r="D23" s="103"/>
      <c r="E23" s="104">
        <v>0</v>
      </c>
      <c r="F23" s="105">
        <v>0</v>
      </c>
      <c r="G23" s="106">
        <f t="shared" si="0"/>
        <v>0</v>
      </c>
      <c r="H23" s="107"/>
      <c r="I23" s="108">
        <f t="shared" si="1"/>
        <v>0</v>
      </c>
      <c r="BA23">
        <v>2</v>
      </c>
    </row>
    <row r="24" spans="1:53" ht="13.5" thickBot="1" x14ac:dyDescent="0.35">
      <c r="A24" s="109"/>
      <c r="B24" s="110" t="s">
        <v>57</v>
      </c>
      <c r="C24" s="111"/>
      <c r="D24" s="112"/>
      <c r="E24" s="113"/>
      <c r="F24" s="114"/>
      <c r="G24" s="114"/>
      <c r="H24" s="196">
        <f>SUM(I16:I23)</f>
        <v>0</v>
      </c>
      <c r="I24" s="197"/>
    </row>
    <row r="26" spans="1:53" ht="13" x14ac:dyDescent="0.3">
      <c r="B26" s="91"/>
      <c r="F26" s="115"/>
      <c r="G26" s="116"/>
      <c r="H26" s="116"/>
      <c r="I26" s="117"/>
    </row>
    <row r="27" spans="1:53" x14ac:dyDescent="0.25">
      <c r="F27" s="115"/>
      <c r="G27" s="116"/>
      <c r="H27" s="116"/>
      <c r="I27" s="117"/>
    </row>
    <row r="28" spans="1:53" x14ac:dyDescent="0.25">
      <c r="F28" s="115"/>
      <c r="G28" s="116"/>
      <c r="H28" s="116"/>
      <c r="I28" s="117"/>
    </row>
    <row r="29" spans="1:53" x14ac:dyDescent="0.25">
      <c r="F29" s="115"/>
      <c r="G29" s="116"/>
      <c r="H29" s="116"/>
      <c r="I29" s="117"/>
    </row>
    <row r="30" spans="1:53" x14ac:dyDescent="0.25">
      <c r="F30" s="115"/>
      <c r="G30" s="116"/>
      <c r="H30" s="116"/>
      <c r="I30" s="117"/>
    </row>
    <row r="31" spans="1:53" x14ac:dyDescent="0.25">
      <c r="F31" s="115"/>
      <c r="G31" s="116"/>
      <c r="H31" s="116"/>
      <c r="I31" s="117"/>
    </row>
    <row r="32" spans="1:53" x14ac:dyDescent="0.25">
      <c r="F32" s="115"/>
      <c r="G32" s="116"/>
      <c r="H32" s="116"/>
      <c r="I32" s="117"/>
    </row>
    <row r="33" spans="6:9" x14ac:dyDescent="0.25">
      <c r="F33" s="115"/>
      <c r="G33" s="116"/>
      <c r="H33" s="116"/>
      <c r="I33" s="117"/>
    </row>
    <row r="34" spans="6:9" x14ac:dyDescent="0.25">
      <c r="F34" s="115"/>
      <c r="G34" s="116"/>
      <c r="H34" s="116"/>
      <c r="I34" s="117"/>
    </row>
    <row r="35" spans="6:9" x14ac:dyDescent="0.25">
      <c r="F35" s="115"/>
      <c r="G35" s="116"/>
      <c r="H35" s="116"/>
      <c r="I35" s="117"/>
    </row>
    <row r="36" spans="6:9" x14ac:dyDescent="0.25">
      <c r="F36" s="115"/>
      <c r="G36" s="116"/>
      <c r="H36" s="116"/>
      <c r="I36" s="117"/>
    </row>
    <row r="37" spans="6:9" x14ac:dyDescent="0.25">
      <c r="F37" s="115"/>
      <c r="G37" s="116"/>
      <c r="H37" s="116"/>
      <c r="I37" s="117"/>
    </row>
    <row r="38" spans="6:9" x14ac:dyDescent="0.25">
      <c r="F38" s="115"/>
      <c r="G38" s="116"/>
      <c r="H38" s="116"/>
      <c r="I38" s="117"/>
    </row>
    <row r="39" spans="6:9" x14ac:dyDescent="0.25">
      <c r="F39" s="115"/>
      <c r="G39" s="116"/>
      <c r="H39" s="116"/>
      <c r="I39" s="117"/>
    </row>
    <row r="40" spans="6:9" x14ac:dyDescent="0.25">
      <c r="F40" s="115"/>
      <c r="G40" s="116"/>
      <c r="H40" s="116"/>
      <c r="I40" s="117"/>
    </row>
    <row r="41" spans="6:9" x14ac:dyDescent="0.25">
      <c r="F41" s="115"/>
      <c r="G41" s="116"/>
      <c r="H41" s="116"/>
      <c r="I41" s="117"/>
    </row>
    <row r="42" spans="6:9" x14ac:dyDescent="0.25">
      <c r="F42" s="115"/>
      <c r="G42" s="116"/>
      <c r="H42" s="116"/>
      <c r="I42" s="117"/>
    </row>
    <row r="43" spans="6:9" x14ac:dyDescent="0.25">
      <c r="F43" s="115"/>
      <c r="G43" s="116"/>
      <c r="H43" s="116"/>
      <c r="I43" s="117"/>
    </row>
    <row r="44" spans="6:9" x14ac:dyDescent="0.25">
      <c r="F44" s="115"/>
      <c r="G44" s="116"/>
      <c r="H44" s="116"/>
      <c r="I44" s="117"/>
    </row>
    <row r="45" spans="6:9" x14ac:dyDescent="0.25">
      <c r="F45" s="115"/>
      <c r="G45" s="116"/>
      <c r="H45" s="116"/>
      <c r="I45" s="117"/>
    </row>
    <row r="46" spans="6:9" x14ac:dyDescent="0.25">
      <c r="F46" s="115"/>
      <c r="G46" s="116"/>
      <c r="H46" s="116"/>
      <c r="I46" s="117"/>
    </row>
    <row r="47" spans="6:9" x14ac:dyDescent="0.25">
      <c r="F47" s="115"/>
      <c r="G47" s="116"/>
      <c r="H47" s="116"/>
      <c r="I47" s="117"/>
    </row>
    <row r="48" spans="6:9" x14ac:dyDescent="0.25">
      <c r="F48" s="115"/>
      <c r="G48" s="116"/>
      <c r="H48" s="116"/>
      <c r="I48" s="117"/>
    </row>
    <row r="49" spans="6:9" x14ac:dyDescent="0.25">
      <c r="F49" s="115"/>
      <c r="G49" s="116"/>
      <c r="H49" s="116"/>
      <c r="I49" s="117"/>
    </row>
    <row r="50" spans="6:9" x14ac:dyDescent="0.25">
      <c r="F50" s="115"/>
      <c r="G50" s="116"/>
      <c r="H50" s="116"/>
      <c r="I50" s="117"/>
    </row>
    <row r="51" spans="6:9" x14ac:dyDescent="0.25">
      <c r="F51" s="115"/>
      <c r="G51" s="116"/>
      <c r="H51" s="116"/>
      <c r="I51" s="117"/>
    </row>
    <row r="52" spans="6:9" x14ac:dyDescent="0.25">
      <c r="F52" s="115"/>
      <c r="G52" s="116"/>
      <c r="H52" s="116"/>
      <c r="I52" s="117"/>
    </row>
    <row r="53" spans="6:9" x14ac:dyDescent="0.25">
      <c r="F53" s="115"/>
      <c r="G53" s="116"/>
      <c r="H53" s="116"/>
      <c r="I53" s="117"/>
    </row>
    <row r="54" spans="6:9" x14ac:dyDescent="0.25">
      <c r="F54" s="115"/>
      <c r="G54" s="116"/>
      <c r="H54" s="116"/>
      <c r="I54" s="117"/>
    </row>
    <row r="55" spans="6:9" x14ac:dyDescent="0.25">
      <c r="F55" s="115"/>
      <c r="G55" s="116"/>
      <c r="H55" s="116"/>
      <c r="I55" s="117"/>
    </row>
    <row r="56" spans="6:9" x14ac:dyDescent="0.25">
      <c r="F56" s="115"/>
      <c r="G56" s="116"/>
      <c r="H56" s="116"/>
      <c r="I56" s="117"/>
    </row>
    <row r="57" spans="6:9" x14ac:dyDescent="0.25">
      <c r="F57" s="115"/>
      <c r="G57" s="116"/>
      <c r="H57" s="116"/>
      <c r="I57" s="117"/>
    </row>
    <row r="58" spans="6:9" x14ac:dyDescent="0.25">
      <c r="F58" s="115"/>
      <c r="G58" s="116"/>
      <c r="H58" s="116"/>
      <c r="I58" s="117"/>
    </row>
    <row r="59" spans="6:9" x14ac:dyDescent="0.25">
      <c r="F59" s="115"/>
      <c r="G59" s="116"/>
      <c r="H59" s="116"/>
      <c r="I59" s="117"/>
    </row>
    <row r="60" spans="6:9" x14ac:dyDescent="0.25">
      <c r="F60" s="115"/>
      <c r="G60" s="116"/>
      <c r="H60" s="116"/>
      <c r="I60" s="117"/>
    </row>
    <row r="61" spans="6:9" x14ac:dyDescent="0.25">
      <c r="F61" s="115"/>
      <c r="G61" s="116"/>
      <c r="H61" s="116"/>
      <c r="I61" s="117"/>
    </row>
    <row r="62" spans="6:9" x14ac:dyDescent="0.25">
      <c r="F62" s="115"/>
      <c r="G62" s="116"/>
      <c r="H62" s="116"/>
      <c r="I62" s="117"/>
    </row>
    <row r="63" spans="6:9" x14ac:dyDescent="0.25">
      <c r="F63" s="115"/>
      <c r="G63" s="116"/>
      <c r="H63" s="116"/>
      <c r="I63" s="117"/>
    </row>
    <row r="64" spans="6:9" x14ac:dyDescent="0.25">
      <c r="F64" s="115"/>
      <c r="G64" s="116"/>
      <c r="H64" s="116"/>
      <c r="I64" s="117"/>
    </row>
    <row r="65" spans="6:9" x14ac:dyDescent="0.25">
      <c r="F65" s="115"/>
      <c r="G65" s="116"/>
      <c r="H65" s="116"/>
      <c r="I65" s="117"/>
    </row>
    <row r="66" spans="6:9" x14ac:dyDescent="0.25">
      <c r="F66" s="115"/>
      <c r="G66" s="116"/>
      <c r="H66" s="116"/>
      <c r="I66" s="117"/>
    </row>
    <row r="67" spans="6:9" x14ac:dyDescent="0.25">
      <c r="F67" s="115"/>
      <c r="G67" s="116"/>
      <c r="H67" s="116"/>
      <c r="I67" s="117"/>
    </row>
    <row r="68" spans="6:9" x14ac:dyDescent="0.25">
      <c r="F68" s="115"/>
      <c r="G68" s="116"/>
      <c r="H68" s="116"/>
      <c r="I68" s="117"/>
    </row>
    <row r="69" spans="6:9" x14ac:dyDescent="0.25">
      <c r="F69" s="115"/>
      <c r="G69" s="116"/>
      <c r="H69" s="116"/>
      <c r="I69" s="117"/>
    </row>
    <row r="70" spans="6:9" x14ac:dyDescent="0.25">
      <c r="F70" s="115"/>
      <c r="G70" s="116"/>
      <c r="H70" s="116"/>
      <c r="I70" s="117"/>
    </row>
    <row r="71" spans="6:9" x14ac:dyDescent="0.25">
      <c r="F71" s="115"/>
      <c r="G71" s="116"/>
      <c r="H71" s="116"/>
      <c r="I71" s="117"/>
    </row>
    <row r="72" spans="6:9" x14ac:dyDescent="0.25">
      <c r="F72" s="115"/>
      <c r="G72" s="116"/>
      <c r="H72" s="116"/>
      <c r="I72" s="117"/>
    </row>
    <row r="73" spans="6:9" x14ac:dyDescent="0.25">
      <c r="F73" s="115"/>
      <c r="G73" s="116"/>
      <c r="H73" s="116"/>
      <c r="I73" s="117"/>
    </row>
    <row r="74" spans="6:9" x14ac:dyDescent="0.25">
      <c r="F74" s="115"/>
      <c r="G74" s="116"/>
      <c r="H74" s="116"/>
      <c r="I74" s="117"/>
    </row>
    <row r="75" spans="6:9" x14ac:dyDescent="0.25">
      <c r="F75" s="115"/>
      <c r="G75" s="116"/>
      <c r="H75" s="116"/>
      <c r="I75" s="117"/>
    </row>
  </sheetData>
  <sheetProtection algorithmName="SHA-512" hashValue="DbUn/Av0SjWbvPVqpFrF32X+SrP14Fb/BZatiJE1xzne5MP0yW14SPOr5Rwu0CZscF0LWRcu7idPew0ZUxOPkQ==" saltValue="6B1F5mwlDlF8LGM+Wz10ug==" spinCount="100000" sheet="1" objects="1" scenarios="1"/>
  <mergeCells count="4">
    <mergeCell ref="H24:I24"/>
    <mergeCell ref="A1:B1"/>
    <mergeCell ref="A2:B2"/>
    <mergeCell ref="G2:I2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9"/>
  <sheetViews>
    <sheetView showGridLines="0" showZeros="0" zoomScaleNormal="100" workbookViewId="0">
      <selection activeCell="L15" sqref="L15"/>
    </sheetView>
  </sheetViews>
  <sheetFormatPr defaultColWidth="9.1796875" defaultRowHeight="12.5" x14ac:dyDescent="0.25"/>
  <cols>
    <col min="1" max="1" width="4.453125" style="118" customWidth="1"/>
    <col min="2" max="2" width="11.54296875" style="118" customWidth="1"/>
    <col min="3" max="3" width="40.453125" style="118" customWidth="1"/>
    <col min="4" max="4" width="5.54296875" style="118" customWidth="1"/>
    <col min="5" max="5" width="8.54296875" style="124" customWidth="1"/>
    <col min="6" max="6" width="9.81640625" style="118" customWidth="1"/>
    <col min="7" max="7" width="13.81640625" style="118" customWidth="1"/>
    <col min="8" max="11" width="9.1796875" style="118"/>
    <col min="12" max="12" width="16" style="118" customWidth="1"/>
    <col min="13" max="16384" width="9.1796875" style="118"/>
  </cols>
  <sheetData>
    <row r="1" spans="1:104" ht="15.5" x14ac:dyDescent="0.35">
      <c r="A1" s="205" t="s">
        <v>58</v>
      </c>
      <c r="B1" s="205"/>
      <c r="C1" s="205"/>
      <c r="D1" s="205"/>
      <c r="E1" s="205"/>
      <c r="F1" s="205"/>
      <c r="G1" s="205"/>
    </row>
    <row r="2" spans="1:104" ht="13.5" thickBot="1" x14ac:dyDescent="0.35">
      <c r="B2" s="119"/>
      <c r="C2" s="120"/>
      <c r="D2" s="120"/>
      <c r="E2" s="121"/>
      <c r="F2" s="120"/>
      <c r="G2" s="120"/>
    </row>
    <row r="3" spans="1:104" ht="13" thickTop="1" x14ac:dyDescent="0.25">
      <c r="A3" s="206" t="s">
        <v>5</v>
      </c>
      <c r="B3" s="207"/>
      <c r="C3" s="213" t="s">
        <v>116</v>
      </c>
      <c r="D3" s="214"/>
      <c r="E3" s="172" t="s">
        <v>59</v>
      </c>
      <c r="F3" s="173">
        <f>Rekapitulace!H1</f>
        <v>0</v>
      </c>
      <c r="G3" s="174"/>
    </row>
    <row r="4" spans="1:104" ht="13" thickBot="1" x14ac:dyDescent="0.3">
      <c r="A4" s="208" t="s">
        <v>1</v>
      </c>
      <c r="B4" s="209"/>
      <c r="C4" s="208" t="s">
        <v>114</v>
      </c>
      <c r="D4" s="209"/>
      <c r="E4" s="210" t="str">
        <f>Rekapitulace!G2</f>
        <v>Zařízení pro vytápění staveb</v>
      </c>
      <c r="F4" s="211"/>
      <c r="G4" s="212"/>
    </row>
    <row r="5" spans="1:104" ht="13" thickTop="1" x14ac:dyDescent="0.25">
      <c r="A5" s="122"/>
      <c r="B5" s="123"/>
      <c r="C5" s="123"/>
      <c r="G5" s="125"/>
    </row>
    <row r="6" spans="1:104" x14ac:dyDescent="0.25">
      <c r="A6" s="126" t="s">
        <v>60</v>
      </c>
      <c r="B6" s="127" t="s">
        <v>61</v>
      </c>
      <c r="C6" s="127" t="s">
        <v>62</v>
      </c>
      <c r="D6" s="127" t="s">
        <v>63</v>
      </c>
      <c r="E6" s="128" t="s">
        <v>64</v>
      </c>
      <c r="F6" s="127" t="s">
        <v>65</v>
      </c>
      <c r="G6" s="129" t="s">
        <v>66</v>
      </c>
    </row>
    <row r="7" spans="1:104" ht="13" x14ac:dyDescent="0.3">
      <c r="A7" s="130" t="s">
        <v>67</v>
      </c>
      <c r="B7" s="131" t="s">
        <v>73</v>
      </c>
      <c r="C7" s="132" t="s">
        <v>69</v>
      </c>
      <c r="D7" s="133"/>
      <c r="E7" s="134"/>
      <c r="F7" s="134"/>
      <c r="G7" s="135"/>
      <c r="H7" s="136"/>
      <c r="I7" s="136"/>
      <c r="O7" s="137">
        <v>1</v>
      </c>
    </row>
    <row r="8" spans="1:104" x14ac:dyDescent="0.25">
      <c r="A8" s="138">
        <v>1</v>
      </c>
      <c r="C8" s="140" t="s">
        <v>74</v>
      </c>
      <c r="D8" s="141" t="s">
        <v>75</v>
      </c>
      <c r="E8" s="142">
        <v>4</v>
      </c>
      <c r="F8" s="187">
        <v>0</v>
      </c>
      <c r="G8" s="143">
        <f>E8*F8</f>
        <v>0</v>
      </c>
      <c r="O8" s="137">
        <v>2</v>
      </c>
      <c r="AA8" s="118">
        <v>10</v>
      </c>
      <c r="AB8" s="118">
        <v>0</v>
      </c>
      <c r="AC8" s="118">
        <v>8</v>
      </c>
      <c r="AZ8" s="118">
        <v>5</v>
      </c>
      <c r="BA8" s="118">
        <f>IF(AZ8=1,G8,0)</f>
        <v>0</v>
      </c>
      <c r="BB8" s="118">
        <f>IF(AZ8=2,G8,0)</f>
        <v>0</v>
      </c>
      <c r="BC8" s="118">
        <f>IF(AZ8=3,G8,0)</f>
        <v>0</v>
      </c>
      <c r="BD8" s="118">
        <f>IF(AZ8=4,G8,0)</f>
        <v>0</v>
      </c>
      <c r="BE8" s="118">
        <f>IF(AZ8=5,G8,0)</f>
        <v>0</v>
      </c>
      <c r="CZ8" s="118">
        <v>0</v>
      </c>
    </row>
    <row r="9" spans="1:104" x14ac:dyDescent="0.25">
      <c r="A9" s="138">
        <v>2</v>
      </c>
      <c r="B9" s="139"/>
      <c r="C9" s="140" t="s">
        <v>76</v>
      </c>
      <c r="D9" s="141" t="s">
        <v>75</v>
      </c>
      <c r="E9" s="142">
        <v>4</v>
      </c>
      <c r="F9" s="187">
        <v>0</v>
      </c>
      <c r="G9" s="143">
        <f>E9*F9</f>
        <v>0</v>
      </c>
      <c r="O9" s="137">
        <v>2</v>
      </c>
      <c r="AA9" s="118">
        <v>10</v>
      </c>
      <c r="AB9" s="118">
        <v>0</v>
      </c>
      <c r="AC9" s="118">
        <v>8</v>
      </c>
      <c r="AZ9" s="118">
        <v>5</v>
      </c>
      <c r="BA9" s="118">
        <f>IF(AZ9=1,G9,0)</f>
        <v>0</v>
      </c>
      <c r="BB9" s="118">
        <f>IF(AZ9=2,G9,0)</f>
        <v>0</v>
      </c>
      <c r="BC9" s="118">
        <f>IF(AZ9=3,G9,0)</f>
        <v>0</v>
      </c>
      <c r="BD9" s="118">
        <f>IF(AZ9=4,G9,0)</f>
        <v>0</v>
      </c>
      <c r="BE9" s="118">
        <f>IF(AZ9=5,G9,0)</f>
        <v>0</v>
      </c>
      <c r="CZ9" s="118">
        <v>0</v>
      </c>
    </row>
    <row r="10" spans="1:104" x14ac:dyDescent="0.25">
      <c r="A10" s="138">
        <v>3</v>
      </c>
      <c r="B10" s="139"/>
      <c r="C10" s="140" t="s">
        <v>108</v>
      </c>
      <c r="D10" s="141" t="s">
        <v>75</v>
      </c>
      <c r="E10" s="142">
        <v>5</v>
      </c>
      <c r="F10" s="187">
        <v>0</v>
      </c>
      <c r="G10" s="143">
        <f>E10*F10</f>
        <v>0</v>
      </c>
      <c r="O10" s="137">
        <v>2</v>
      </c>
      <c r="AA10" s="118">
        <v>10</v>
      </c>
      <c r="AB10" s="118">
        <v>0</v>
      </c>
      <c r="AC10" s="118">
        <v>8</v>
      </c>
      <c r="AZ10" s="118">
        <v>5</v>
      </c>
      <c r="BA10" s="118">
        <f>IF(AZ10=1,G10,0)</f>
        <v>0</v>
      </c>
      <c r="BB10" s="118">
        <f>IF(AZ10=2,G10,0)</f>
        <v>0</v>
      </c>
      <c r="BC10" s="118">
        <f>IF(AZ10=3,G10,0)</f>
        <v>0</v>
      </c>
      <c r="BD10" s="118">
        <f>IF(AZ10=4,G10,0)</f>
        <v>0</v>
      </c>
      <c r="BE10" s="118">
        <f>IF(AZ10=5,G10,0)</f>
        <v>0</v>
      </c>
      <c r="CZ10" s="118">
        <v>0</v>
      </c>
    </row>
    <row r="11" spans="1:104" ht="13" x14ac:dyDescent="0.3">
      <c r="A11" s="144"/>
      <c r="B11" s="145" t="s">
        <v>68</v>
      </c>
      <c r="C11" s="146" t="str">
        <f>CONCATENATE(B7," ",C7)</f>
        <v>730 Ústřední vytápění</v>
      </c>
      <c r="D11" s="144"/>
      <c r="E11" s="147"/>
      <c r="F11" s="147"/>
      <c r="G11" s="148">
        <f>SUM(G7:G10)</f>
        <v>0</v>
      </c>
      <c r="O11" s="137">
        <v>4</v>
      </c>
      <c r="BA11" s="149">
        <f>SUM(BA7:BA9)</f>
        <v>0</v>
      </c>
      <c r="BB11" s="149">
        <f>SUM(BB7:BB9)</f>
        <v>0</v>
      </c>
      <c r="BC11" s="149">
        <f>SUM(BC7:BC9)</f>
        <v>0</v>
      </c>
      <c r="BD11" s="149">
        <f>SUM(BD7:BD9)</f>
        <v>0</v>
      </c>
      <c r="BE11" s="149">
        <f>SUM(BE7:BE10)</f>
        <v>0</v>
      </c>
    </row>
    <row r="12" spans="1:104" ht="13" x14ac:dyDescent="0.3">
      <c r="A12" s="130" t="s">
        <v>67</v>
      </c>
      <c r="B12" s="131" t="s">
        <v>77</v>
      </c>
      <c r="C12" s="132" t="s">
        <v>78</v>
      </c>
      <c r="D12" s="133"/>
      <c r="E12" s="134"/>
      <c r="F12" s="134"/>
      <c r="G12" s="135"/>
      <c r="H12" s="136"/>
      <c r="I12" s="136"/>
      <c r="O12" s="137">
        <v>1</v>
      </c>
    </row>
    <row r="13" spans="1:104" s="167" customFormat="1" x14ac:dyDescent="0.25">
      <c r="A13" s="170">
        <v>4</v>
      </c>
      <c r="B13" s="179"/>
      <c r="C13" s="163" t="s">
        <v>98</v>
      </c>
      <c r="D13" s="180" t="s">
        <v>71</v>
      </c>
      <c r="E13" s="181">
        <v>12</v>
      </c>
      <c r="F13" s="187">
        <v>0</v>
      </c>
      <c r="G13" s="166">
        <f t="shared" ref="G13:G19" si="0">E13*F13</f>
        <v>0</v>
      </c>
      <c r="AA13" s="167">
        <v>1</v>
      </c>
      <c r="AB13" s="167">
        <v>7</v>
      </c>
      <c r="AC13" s="167">
        <v>7</v>
      </c>
      <c r="AZ13" s="167">
        <v>2</v>
      </c>
      <c r="BA13" s="167">
        <f t="shared" ref="BA13" si="1">IF(AZ13=1,G13,0)</f>
        <v>0</v>
      </c>
      <c r="BB13" s="168">
        <f t="shared" ref="BB13:BB19" si="2">IF(AZ13=2,G13,0)</f>
        <v>0</v>
      </c>
      <c r="BC13" s="167">
        <f t="shared" ref="BC13" si="3">IF(AZ13=3,G13,0)</f>
        <v>0</v>
      </c>
      <c r="BD13" s="167">
        <f t="shared" ref="BD13" si="4">IF(AZ13=4,G13,0)</f>
        <v>0</v>
      </c>
      <c r="BE13" s="167">
        <f t="shared" ref="BE13" si="5">IF(AZ13=5,G13,0)</f>
        <v>0</v>
      </c>
      <c r="CZ13" s="167">
        <v>3.0000000000000001E-5</v>
      </c>
    </row>
    <row r="14" spans="1:104" s="167" customFormat="1" x14ac:dyDescent="0.25">
      <c r="A14" s="170">
        <v>5</v>
      </c>
      <c r="B14" s="179"/>
      <c r="C14" s="163" t="s">
        <v>79</v>
      </c>
      <c r="D14" s="180" t="s">
        <v>71</v>
      </c>
      <c r="E14" s="181">
        <v>12</v>
      </c>
      <c r="F14" s="187">
        <v>0</v>
      </c>
      <c r="G14" s="166">
        <f t="shared" si="0"/>
        <v>0</v>
      </c>
      <c r="AA14" s="167">
        <v>1</v>
      </c>
      <c r="AB14" s="167">
        <v>7</v>
      </c>
      <c r="AC14" s="167">
        <v>7</v>
      </c>
      <c r="AZ14" s="167">
        <v>2</v>
      </c>
      <c r="BA14" s="167">
        <f t="shared" ref="BA14" si="6">IF(AZ14=1,G14,0)</f>
        <v>0</v>
      </c>
      <c r="BB14" s="168">
        <f t="shared" si="2"/>
        <v>0</v>
      </c>
      <c r="BC14" s="167">
        <f t="shared" ref="BC14" si="7">IF(AZ14=3,G14,0)</f>
        <v>0</v>
      </c>
      <c r="BD14" s="167">
        <f t="shared" ref="BD14" si="8">IF(AZ14=4,G14,0)</f>
        <v>0</v>
      </c>
      <c r="BE14" s="167">
        <f t="shared" ref="BE14" si="9">IF(AZ14=5,G14,0)</f>
        <v>0</v>
      </c>
      <c r="CZ14" s="167">
        <v>3.0000000000000001E-5</v>
      </c>
    </row>
    <row r="15" spans="1:104" s="167" customFormat="1" ht="13.5" customHeight="1" x14ac:dyDescent="0.25">
      <c r="A15" s="170">
        <v>6</v>
      </c>
      <c r="B15" s="182"/>
      <c r="C15" s="163" t="s">
        <v>99</v>
      </c>
      <c r="D15" s="180" t="s">
        <v>71</v>
      </c>
      <c r="E15" s="181">
        <v>30</v>
      </c>
      <c r="F15" s="187"/>
      <c r="G15" s="183">
        <f t="shared" si="0"/>
        <v>0</v>
      </c>
      <c r="AZ15" s="167">
        <v>2</v>
      </c>
      <c r="BB15" s="118">
        <f t="shared" si="2"/>
        <v>0</v>
      </c>
    </row>
    <row r="16" spans="1:104" s="168" customFormat="1" x14ac:dyDescent="0.25">
      <c r="A16" s="170">
        <v>7</v>
      </c>
      <c r="B16" s="182"/>
      <c r="C16" s="163" t="s">
        <v>101</v>
      </c>
      <c r="D16" s="164" t="s">
        <v>71</v>
      </c>
      <c r="E16" s="165">
        <v>6</v>
      </c>
      <c r="F16" s="187">
        <v>0</v>
      </c>
      <c r="G16" s="183">
        <f t="shared" si="0"/>
        <v>0</v>
      </c>
      <c r="O16" s="169"/>
      <c r="AZ16" s="168">
        <v>2</v>
      </c>
      <c r="BB16" s="168">
        <f t="shared" si="2"/>
        <v>0</v>
      </c>
    </row>
    <row r="17" spans="1:104" s="168" customFormat="1" x14ac:dyDescent="0.25">
      <c r="A17" s="170">
        <v>8</v>
      </c>
      <c r="B17" s="182"/>
      <c r="C17" s="163" t="s">
        <v>100</v>
      </c>
      <c r="D17" s="164" t="s">
        <v>71</v>
      </c>
      <c r="E17" s="165">
        <v>6</v>
      </c>
      <c r="F17" s="187">
        <v>0</v>
      </c>
      <c r="G17" s="183">
        <f t="shared" si="0"/>
        <v>0</v>
      </c>
      <c r="O17" s="169"/>
      <c r="AZ17" s="168">
        <v>2</v>
      </c>
      <c r="BB17" s="168">
        <f t="shared" si="2"/>
        <v>0</v>
      </c>
    </row>
    <row r="18" spans="1:104" s="168" customFormat="1" x14ac:dyDescent="0.25">
      <c r="A18" s="170">
        <v>9</v>
      </c>
      <c r="B18" s="179"/>
      <c r="C18" s="163" t="s">
        <v>106</v>
      </c>
      <c r="D18" s="164" t="s">
        <v>71</v>
      </c>
      <c r="E18" s="165">
        <v>6</v>
      </c>
      <c r="F18" s="187">
        <v>0</v>
      </c>
      <c r="G18" s="166">
        <f t="shared" si="0"/>
        <v>0</v>
      </c>
      <c r="J18" s="184"/>
      <c r="K18" s="185"/>
      <c r="L18" s="186"/>
      <c r="M18" s="184"/>
      <c r="N18" s="167"/>
      <c r="O18" s="167"/>
      <c r="P18" s="167"/>
      <c r="AZ18" s="168">
        <v>2</v>
      </c>
      <c r="BB18" s="168">
        <f t="shared" si="2"/>
        <v>0</v>
      </c>
    </row>
    <row r="19" spans="1:104" x14ac:dyDescent="0.25">
      <c r="A19" s="170">
        <v>10</v>
      </c>
      <c r="B19" s="171"/>
      <c r="C19" s="140" t="s">
        <v>112</v>
      </c>
      <c r="D19" s="141" t="s">
        <v>113</v>
      </c>
      <c r="E19" s="142">
        <v>1</v>
      </c>
      <c r="F19" s="187">
        <v>0</v>
      </c>
      <c r="G19" s="143">
        <f t="shared" si="0"/>
        <v>0</v>
      </c>
      <c r="J19" s="176"/>
      <c r="K19" s="178"/>
      <c r="L19" s="177"/>
      <c r="M19" s="176"/>
      <c r="N19" s="161"/>
      <c r="O19" s="161"/>
      <c r="P19" s="161"/>
      <c r="AZ19" s="118">
        <v>2</v>
      </c>
      <c r="BB19" s="118">
        <f t="shared" si="2"/>
        <v>0</v>
      </c>
    </row>
    <row r="20" spans="1:104" ht="13" x14ac:dyDescent="0.3">
      <c r="A20" s="144"/>
      <c r="B20" s="145" t="s">
        <v>68</v>
      </c>
      <c r="C20" s="146" t="str">
        <f>CONCATENATE(B12," ",C12)</f>
        <v>734 Armatury</v>
      </c>
      <c r="D20" s="144"/>
      <c r="E20" s="147"/>
      <c r="F20" s="147"/>
      <c r="G20" s="148">
        <f>SUM(G12:G19)</f>
        <v>0</v>
      </c>
      <c r="O20" s="137"/>
      <c r="BA20" s="149">
        <f>SUM(BA12:BA19)</f>
        <v>0</v>
      </c>
      <c r="BB20" s="149">
        <f>SUM(BB12:BB19)</f>
        <v>0</v>
      </c>
      <c r="BC20" s="149">
        <f>SUM(BC12:BC19)</f>
        <v>0</v>
      </c>
      <c r="BD20" s="149">
        <f>SUM(BD12:BD19)</f>
        <v>0</v>
      </c>
      <c r="BE20" s="149">
        <f>SUM(BE12:BE19)</f>
        <v>0</v>
      </c>
    </row>
    <row r="21" spans="1:104" ht="13" x14ac:dyDescent="0.3">
      <c r="A21" s="130" t="s">
        <v>67</v>
      </c>
      <c r="B21" s="131" t="s">
        <v>80</v>
      </c>
      <c r="C21" s="132" t="s">
        <v>81</v>
      </c>
      <c r="D21" s="133"/>
      <c r="E21" s="134"/>
      <c r="F21" s="134"/>
      <c r="G21" s="135"/>
      <c r="H21" s="136"/>
      <c r="I21" s="136"/>
      <c r="J21" s="161"/>
      <c r="K21" s="161"/>
      <c r="L21" s="161"/>
      <c r="M21" s="161"/>
      <c r="N21" s="161"/>
      <c r="O21" s="161"/>
      <c r="P21" s="161"/>
    </row>
    <row r="22" spans="1:104" x14ac:dyDescent="0.25">
      <c r="A22" s="138">
        <v>11</v>
      </c>
      <c r="B22" s="171"/>
      <c r="C22" s="140" t="s">
        <v>105</v>
      </c>
      <c r="D22" s="141" t="s">
        <v>72</v>
      </c>
      <c r="E22" s="142">
        <v>32.200000000000003</v>
      </c>
      <c r="F22" s="187">
        <v>0</v>
      </c>
      <c r="G22" s="143">
        <f>E22*F22</f>
        <v>0</v>
      </c>
      <c r="J22" s="176"/>
      <c r="K22" s="178"/>
      <c r="L22" s="177"/>
      <c r="M22" s="176"/>
      <c r="N22" s="161"/>
      <c r="O22" s="161"/>
      <c r="P22" s="161"/>
      <c r="AZ22" s="118">
        <v>2</v>
      </c>
      <c r="BB22" s="118">
        <f t="shared" ref="BB22" si="10">IF(AZ22=2,G22,0)</f>
        <v>0</v>
      </c>
    </row>
    <row r="23" spans="1:104" x14ac:dyDescent="0.25">
      <c r="A23" s="138">
        <v>12</v>
      </c>
      <c r="B23" s="171"/>
      <c r="C23" s="140" t="s">
        <v>110</v>
      </c>
      <c r="D23" s="141" t="s">
        <v>71</v>
      </c>
      <c r="E23" s="142">
        <v>26</v>
      </c>
      <c r="F23" s="187">
        <v>0</v>
      </c>
      <c r="G23" s="143">
        <f t="shared" ref="G23" si="11">E23*F23</f>
        <v>0</v>
      </c>
      <c r="J23" s="176"/>
      <c r="K23" s="178"/>
      <c r="L23" s="177"/>
      <c r="M23" s="176"/>
      <c r="N23" s="161"/>
      <c r="O23" s="161"/>
      <c r="P23" s="161"/>
      <c r="AZ23" s="118">
        <v>2</v>
      </c>
      <c r="BB23" s="118">
        <f t="shared" ref="BB23" si="12">IF(AZ23=2,G23,0)</f>
        <v>0</v>
      </c>
    </row>
    <row r="24" spans="1:104" x14ac:dyDescent="0.25">
      <c r="A24" s="138">
        <v>13</v>
      </c>
      <c r="B24" s="171"/>
      <c r="C24" s="140" t="s">
        <v>94</v>
      </c>
      <c r="D24" s="141" t="s">
        <v>71</v>
      </c>
      <c r="E24" s="142">
        <v>6</v>
      </c>
      <c r="F24" s="187">
        <v>0</v>
      </c>
      <c r="G24" s="143">
        <f t="shared" ref="G24:G32" si="13">E24*F24</f>
        <v>0</v>
      </c>
      <c r="J24" s="175"/>
      <c r="K24" s="161"/>
      <c r="L24" s="161"/>
      <c r="M24" s="161"/>
      <c r="N24" s="161"/>
      <c r="O24" s="161"/>
      <c r="P24" s="161"/>
      <c r="AA24" s="118">
        <v>1</v>
      </c>
      <c r="AB24" s="118">
        <v>7</v>
      </c>
      <c r="AC24" s="118">
        <v>7</v>
      </c>
      <c r="AZ24" s="118">
        <v>2</v>
      </c>
      <c r="BA24" s="118">
        <f>IF(AZ24=1,G24,0)</f>
        <v>0</v>
      </c>
      <c r="BB24" s="118">
        <f t="shared" ref="BB24:BB32" si="14">IF(AZ24=2,G24,0)</f>
        <v>0</v>
      </c>
      <c r="BC24" s="118">
        <f>IF(AZ24=3,G24,0)</f>
        <v>0</v>
      </c>
      <c r="BD24" s="118">
        <f>IF(AZ24=4,G24,0)</f>
        <v>0</v>
      </c>
      <c r="BE24" s="118">
        <f>IF(AZ24=5,G24,0)</f>
        <v>0</v>
      </c>
      <c r="CZ24" s="118">
        <v>1.6320000000000001E-2</v>
      </c>
    </row>
    <row r="25" spans="1:104" x14ac:dyDescent="0.25">
      <c r="A25" s="138">
        <v>14</v>
      </c>
      <c r="B25" s="171"/>
      <c r="C25" s="140" t="s">
        <v>95</v>
      </c>
      <c r="D25" s="141" t="s">
        <v>71</v>
      </c>
      <c r="E25" s="142">
        <v>5</v>
      </c>
      <c r="F25" s="187">
        <v>0</v>
      </c>
      <c r="G25" s="143">
        <f t="shared" si="13"/>
        <v>0</v>
      </c>
      <c r="J25" s="176"/>
      <c r="K25" s="178"/>
      <c r="L25" s="177"/>
      <c r="M25" s="176"/>
      <c r="N25" s="161"/>
      <c r="O25" s="161"/>
      <c r="P25" s="161"/>
      <c r="AZ25" s="118">
        <v>2</v>
      </c>
      <c r="BB25" s="118">
        <f t="shared" si="14"/>
        <v>0</v>
      </c>
    </row>
    <row r="26" spans="1:104" x14ac:dyDescent="0.25">
      <c r="A26" s="138">
        <v>15</v>
      </c>
      <c r="B26" s="171"/>
      <c r="C26" s="140" t="s">
        <v>96</v>
      </c>
      <c r="D26" s="141" t="s">
        <v>71</v>
      </c>
      <c r="E26" s="142">
        <v>1</v>
      </c>
      <c r="F26" s="187">
        <v>0</v>
      </c>
      <c r="G26" s="143">
        <f t="shared" si="13"/>
        <v>0</v>
      </c>
      <c r="J26" s="176"/>
      <c r="K26" s="176"/>
      <c r="L26" s="177"/>
      <c r="M26" s="176"/>
      <c r="N26" s="161"/>
      <c r="O26" s="161"/>
      <c r="P26" s="161"/>
      <c r="AZ26" s="118">
        <v>2</v>
      </c>
      <c r="BB26" s="118">
        <f t="shared" si="14"/>
        <v>0</v>
      </c>
    </row>
    <row r="27" spans="1:104" ht="20.5" x14ac:dyDescent="0.25">
      <c r="A27" s="138">
        <v>16</v>
      </c>
      <c r="B27" s="139"/>
      <c r="C27" s="140" t="s">
        <v>102</v>
      </c>
      <c r="D27" s="141" t="s">
        <v>71</v>
      </c>
      <c r="E27" s="142">
        <v>1</v>
      </c>
      <c r="F27" s="187">
        <v>0</v>
      </c>
      <c r="G27" s="143">
        <f t="shared" si="13"/>
        <v>0</v>
      </c>
      <c r="J27" s="176"/>
      <c r="K27" s="176"/>
      <c r="L27" s="177"/>
      <c r="M27" s="177"/>
      <c r="N27" s="161"/>
      <c r="O27" s="161"/>
      <c r="P27" s="161"/>
      <c r="AZ27" s="118">
        <v>2</v>
      </c>
      <c r="BB27" s="118">
        <f t="shared" si="14"/>
        <v>0</v>
      </c>
    </row>
    <row r="28" spans="1:104" ht="20.5" x14ac:dyDescent="0.25">
      <c r="A28" s="138">
        <v>17</v>
      </c>
      <c r="B28" s="139"/>
      <c r="C28" s="140" t="s">
        <v>103</v>
      </c>
      <c r="D28" s="141" t="s">
        <v>71</v>
      </c>
      <c r="E28" s="142">
        <v>4</v>
      </c>
      <c r="F28" s="187">
        <v>0</v>
      </c>
      <c r="G28" s="143">
        <f t="shared" si="13"/>
        <v>0</v>
      </c>
      <c r="J28" s="176"/>
      <c r="K28" s="176"/>
      <c r="L28" s="177"/>
      <c r="M28" s="177"/>
      <c r="N28" s="161"/>
      <c r="O28" s="161"/>
      <c r="P28" s="161"/>
      <c r="AZ28" s="118">
        <v>2</v>
      </c>
      <c r="BB28" s="118">
        <f t="shared" si="14"/>
        <v>0</v>
      </c>
    </row>
    <row r="29" spans="1:104" ht="20.5" x14ac:dyDescent="0.25">
      <c r="A29" s="138">
        <v>18</v>
      </c>
      <c r="B29" s="139"/>
      <c r="C29" s="140" t="s">
        <v>104</v>
      </c>
      <c r="D29" s="141" t="s">
        <v>71</v>
      </c>
      <c r="E29" s="142">
        <v>1</v>
      </c>
      <c r="F29" s="187">
        <v>0</v>
      </c>
      <c r="G29" s="143">
        <f t="shared" si="13"/>
        <v>0</v>
      </c>
      <c r="J29" s="176"/>
      <c r="K29" s="176"/>
      <c r="L29" s="177"/>
      <c r="M29" s="177"/>
      <c r="N29" s="161"/>
      <c r="O29" s="161"/>
      <c r="P29" s="161"/>
      <c r="AZ29" s="118">
        <v>2</v>
      </c>
      <c r="BB29" s="118">
        <f t="shared" si="14"/>
        <v>0</v>
      </c>
    </row>
    <row r="30" spans="1:104" x14ac:dyDescent="0.25">
      <c r="A30" s="138">
        <v>19</v>
      </c>
      <c r="B30" s="171"/>
      <c r="C30" s="140" t="s">
        <v>107</v>
      </c>
      <c r="D30" s="141" t="s">
        <v>71</v>
      </c>
      <c r="E30" s="142">
        <v>6</v>
      </c>
      <c r="F30" s="187">
        <v>0</v>
      </c>
      <c r="G30" s="143">
        <f t="shared" si="13"/>
        <v>0</v>
      </c>
      <c r="J30" s="176"/>
      <c r="K30" s="178"/>
      <c r="L30" s="177"/>
      <c r="M30" s="176"/>
      <c r="N30" s="161"/>
      <c r="O30" s="161"/>
      <c r="P30" s="161"/>
      <c r="AZ30" s="118">
        <v>2</v>
      </c>
      <c r="BB30" s="118">
        <f t="shared" si="14"/>
        <v>0</v>
      </c>
    </row>
    <row r="31" spans="1:104" s="168" customFormat="1" x14ac:dyDescent="0.25">
      <c r="A31" s="138">
        <v>20</v>
      </c>
      <c r="B31" s="171"/>
      <c r="C31" s="163" t="s">
        <v>109</v>
      </c>
      <c r="D31" s="164" t="s">
        <v>97</v>
      </c>
      <c r="E31" s="165">
        <v>0.25</v>
      </c>
      <c r="F31" s="187">
        <v>0</v>
      </c>
      <c r="G31" s="166">
        <f>E31*F31</f>
        <v>0</v>
      </c>
      <c r="J31" s="176"/>
      <c r="K31" s="177"/>
      <c r="L31" s="177"/>
      <c r="M31" s="177"/>
      <c r="N31" s="161"/>
      <c r="O31" s="161"/>
      <c r="P31" s="161"/>
      <c r="AA31" s="168">
        <v>7</v>
      </c>
      <c r="AB31" s="168">
        <v>1002</v>
      </c>
      <c r="AC31" s="168">
        <v>5</v>
      </c>
      <c r="AZ31" s="168">
        <v>2</v>
      </c>
      <c r="BA31" s="168">
        <f>IF(AZ31=1,G31,0)</f>
        <v>0</v>
      </c>
      <c r="BB31" s="168">
        <f t="shared" si="14"/>
        <v>0</v>
      </c>
      <c r="BC31" s="168">
        <f>IF(AZ31=3,G31,0)</f>
        <v>0</v>
      </c>
      <c r="BD31" s="168">
        <f>IF(AZ31=4,G31,0)</f>
        <v>0</v>
      </c>
      <c r="BE31" s="168">
        <f>IF(AZ31=5,G31,0)</f>
        <v>0</v>
      </c>
      <c r="CZ31" s="168">
        <v>0</v>
      </c>
    </row>
    <row r="32" spans="1:104" s="168" customFormat="1" x14ac:dyDescent="0.25">
      <c r="A32" s="138">
        <v>21</v>
      </c>
      <c r="B32" s="171"/>
      <c r="C32" s="163" t="s">
        <v>82</v>
      </c>
      <c r="D32" s="164" t="s">
        <v>97</v>
      </c>
      <c r="E32" s="165">
        <f>E31</f>
        <v>0.25</v>
      </c>
      <c r="F32" s="187">
        <v>0</v>
      </c>
      <c r="G32" s="166">
        <f t="shared" si="13"/>
        <v>0</v>
      </c>
      <c r="O32" s="169"/>
      <c r="AA32" s="168">
        <v>7</v>
      </c>
      <c r="AB32" s="168">
        <v>1002</v>
      </c>
      <c r="AC32" s="168">
        <v>5</v>
      </c>
      <c r="AZ32" s="168">
        <v>2</v>
      </c>
      <c r="BA32" s="168">
        <f>IF(AZ32=1,G32,0)</f>
        <v>0</v>
      </c>
      <c r="BB32" s="168">
        <f t="shared" si="14"/>
        <v>0</v>
      </c>
      <c r="BC32" s="168">
        <f>IF(AZ32=3,G32,0)</f>
        <v>0</v>
      </c>
      <c r="BD32" s="168">
        <f>IF(AZ32=4,G32,0)</f>
        <v>0</v>
      </c>
      <c r="BE32" s="168">
        <f>IF(AZ32=5,G32,0)</f>
        <v>0</v>
      </c>
      <c r="CZ32" s="168">
        <v>0</v>
      </c>
    </row>
    <row r="33" spans="1:104" ht="13" x14ac:dyDescent="0.3">
      <c r="A33" s="144"/>
      <c r="B33" s="145" t="s">
        <v>68</v>
      </c>
      <c r="C33" s="146" t="str">
        <f>CONCATENATE(B21," ",C21)</f>
        <v>735 Otopná tělesa</v>
      </c>
      <c r="D33" s="144"/>
      <c r="E33" s="147"/>
      <c r="F33" s="147"/>
      <c r="G33" s="148">
        <f>SUM(G21:G32)</f>
        <v>0</v>
      </c>
      <c r="O33" s="137"/>
      <c r="BA33" s="149">
        <f>SUM(BA21:BA32)</f>
        <v>0</v>
      </c>
      <c r="BB33" s="149">
        <f>SUM(BB21:BB32)</f>
        <v>0</v>
      </c>
      <c r="BC33" s="149">
        <f>SUM(BC21:BC32)</f>
        <v>0</v>
      </c>
      <c r="BD33" s="149">
        <f>SUM(BD21:BD32)</f>
        <v>0</v>
      </c>
      <c r="BE33" s="149">
        <f>SUM(BE21:BE32)</f>
        <v>0</v>
      </c>
    </row>
    <row r="34" spans="1:104" ht="13" x14ac:dyDescent="0.3">
      <c r="A34" s="130" t="s">
        <v>67</v>
      </c>
      <c r="B34" s="131" t="s">
        <v>83</v>
      </c>
      <c r="C34" s="132" t="s">
        <v>84</v>
      </c>
      <c r="D34" s="133"/>
      <c r="E34" s="134"/>
      <c r="F34" s="134"/>
      <c r="G34" s="135"/>
      <c r="H34" s="136"/>
      <c r="I34" s="136"/>
      <c r="O34" s="137"/>
    </row>
    <row r="35" spans="1:104" ht="12.75" customHeight="1" x14ac:dyDescent="0.25">
      <c r="A35" s="138">
        <v>22</v>
      </c>
      <c r="B35" s="171"/>
      <c r="C35" s="163" t="s">
        <v>111</v>
      </c>
      <c r="D35" s="141" t="s">
        <v>70</v>
      </c>
      <c r="E35" s="142">
        <v>20</v>
      </c>
      <c r="F35" s="187">
        <v>0</v>
      </c>
      <c r="G35" s="143">
        <f>E35*F35</f>
        <v>0</v>
      </c>
      <c r="O35" s="137">
        <v>2</v>
      </c>
      <c r="AA35" s="118">
        <v>1</v>
      </c>
      <c r="AB35" s="118">
        <v>7</v>
      </c>
      <c r="AC35" s="118">
        <v>7</v>
      </c>
      <c r="AZ35" s="118">
        <v>2</v>
      </c>
      <c r="BA35" s="118">
        <f>IF(AZ35=1,G35,0)</f>
        <v>0</v>
      </c>
      <c r="BB35" s="118">
        <f>IF(AZ35=2,G35,0)</f>
        <v>0</v>
      </c>
      <c r="BC35" s="118">
        <f>IF(AZ35=3,G35,0)</f>
        <v>0</v>
      </c>
      <c r="BD35" s="118">
        <f>IF(AZ35=4,G35,0)</f>
        <v>0</v>
      </c>
      <c r="BE35" s="118">
        <f>IF(AZ35=5,G35,0)</f>
        <v>0</v>
      </c>
      <c r="CZ35" s="118">
        <v>2.3000000000000001E-4</v>
      </c>
    </row>
    <row r="36" spans="1:104" ht="13" x14ac:dyDescent="0.3">
      <c r="A36" s="144"/>
      <c r="B36" s="145" t="s">
        <v>68</v>
      </c>
      <c r="C36" s="146" t="str">
        <f>CONCATENATE(B34," ",C34)</f>
        <v>783 Nátěry</v>
      </c>
      <c r="D36" s="144"/>
      <c r="E36" s="147"/>
      <c r="F36" s="147"/>
      <c r="G36" s="148">
        <f>SUM(G34:G35)</f>
        <v>0</v>
      </c>
      <c r="O36" s="137">
        <v>4</v>
      </c>
      <c r="BA36" s="149">
        <f>SUM(BA34:BA35)</f>
        <v>0</v>
      </c>
      <c r="BB36" s="149">
        <f>SUM(BB34:BB35)</f>
        <v>0</v>
      </c>
      <c r="BC36" s="149">
        <f>SUM(BC34:BC35)</f>
        <v>0</v>
      </c>
      <c r="BD36" s="149">
        <f>SUM(BD34:BD35)</f>
        <v>0</v>
      </c>
      <c r="BE36" s="149">
        <f>SUM(BE34:BE35)</f>
        <v>0</v>
      </c>
    </row>
    <row r="37" spans="1:104" x14ac:dyDescent="0.25">
      <c r="E37" s="118"/>
    </row>
    <row r="38" spans="1:104" x14ac:dyDescent="0.25">
      <c r="E38" s="118"/>
    </row>
    <row r="39" spans="1:104" x14ac:dyDescent="0.25">
      <c r="E39" s="118"/>
    </row>
    <row r="40" spans="1:104" x14ac:dyDescent="0.25">
      <c r="E40" s="118"/>
    </row>
    <row r="41" spans="1:104" x14ac:dyDescent="0.25">
      <c r="E41" s="118"/>
    </row>
    <row r="42" spans="1:104" x14ac:dyDescent="0.25">
      <c r="E42" s="118"/>
    </row>
    <row r="43" spans="1:104" x14ac:dyDescent="0.25">
      <c r="E43" s="118"/>
    </row>
    <row r="44" spans="1:104" x14ac:dyDescent="0.25">
      <c r="E44" s="118"/>
    </row>
    <row r="45" spans="1:104" x14ac:dyDescent="0.25">
      <c r="E45" s="118"/>
    </row>
    <row r="46" spans="1:104" x14ac:dyDescent="0.25">
      <c r="E46" s="118"/>
    </row>
    <row r="47" spans="1:104" x14ac:dyDescent="0.25">
      <c r="E47" s="118"/>
    </row>
    <row r="48" spans="1:104" x14ac:dyDescent="0.25">
      <c r="E48" s="118"/>
    </row>
    <row r="49" spans="1:7" x14ac:dyDescent="0.25">
      <c r="E49" s="118"/>
    </row>
    <row r="50" spans="1:7" x14ac:dyDescent="0.25">
      <c r="E50" s="118"/>
    </row>
    <row r="51" spans="1:7" x14ac:dyDescent="0.25">
      <c r="E51" s="118"/>
    </row>
    <row r="52" spans="1:7" x14ac:dyDescent="0.25">
      <c r="E52" s="118"/>
    </row>
    <row r="53" spans="1:7" x14ac:dyDescent="0.25">
      <c r="E53" s="118"/>
    </row>
    <row r="54" spans="1:7" x14ac:dyDescent="0.25">
      <c r="E54" s="118"/>
    </row>
    <row r="55" spans="1:7" x14ac:dyDescent="0.25">
      <c r="E55" s="118"/>
    </row>
    <row r="56" spans="1:7" x14ac:dyDescent="0.25">
      <c r="E56" s="118"/>
    </row>
    <row r="57" spans="1:7" x14ac:dyDescent="0.25">
      <c r="E57" s="118"/>
    </row>
    <row r="58" spans="1:7" x14ac:dyDescent="0.25">
      <c r="E58" s="118"/>
    </row>
    <row r="59" spans="1:7" x14ac:dyDescent="0.25">
      <c r="E59" s="118"/>
    </row>
    <row r="60" spans="1:7" x14ac:dyDescent="0.25">
      <c r="A60" s="150"/>
      <c r="B60" s="150"/>
      <c r="C60" s="150"/>
      <c r="D60" s="150"/>
      <c r="E60" s="150"/>
      <c r="F60" s="150"/>
      <c r="G60" s="150"/>
    </row>
    <row r="61" spans="1:7" x14ac:dyDescent="0.25">
      <c r="A61" s="150"/>
      <c r="B61" s="150"/>
      <c r="C61" s="150"/>
      <c r="D61" s="150"/>
      <c r="E61" s="150"/>
      <c r="F61" s="150"/>
      <c r="G61" s="150"/>
    </row>
    <row r="62" spans="1:7" x14ac:dyDescent="0.25">
      <c r="A62" s="150"/>
      <c r="B62" s="150"/>
      <c r="C62" s="150"/>
      <c r="D62" s="150"/>
      <c r="E62" s="150"/>
      <c r="F62" s="150"/>
      <c r="G62" s="150"/>
    </row>
    <row r="63" spans="1:7" x14ac:dyDescent="0.25">
      <c r="A63" s="150"/>
      <c r="B63" s="150"/>
      <c r="C63" s="150"/>
      <c r="D63" s="150"/>
      <c r="E63" s="150"/>
      <c r="F63" s="150"/>
      <c r="G63" s="150"/>
    </row>
    <row r="64" spans="1:7" x14ac:dyDescent="0.25">
      <c r="E64" s="118"/>
    </row>
    <row r="65" spans="5:5" x14ac:dyDescent="0.25">
      <c r="E65" s="118"/>
    </row>
    <row r="66" spans="5:5" x14ac:dyDescent="0.25">
      <c r="E66" s="118"/>
    </row>
    <row r="67" spans="5:5" x14ac:dyDescent="0.25">
      <c r="E67" s="118"/>
    </row>
    <row r="68" spans="5:5" x14ac:dyDescent="0.25">
      <c r="E68" s="118"/>
    </row>
    <row r="69" spans="5:5" x14ac:dyDescent="0.25">
      <c r="E69" s="118"/>
    </row>
    <row r="70" spans="5:5" x14ac:dyDescent="0.25">
      <c r="E70" s="118"/>
    </row>
    <row r="71" spans="5:5" x14ac:dyDescent="0.25">
      <c r="E71" s="118"/>
    </row>
    <row r="72" spans="5:5" x14ac:dyDescent="0.25">
      <c r="E72" s="118"/>
    </row>
    <row r="73" spans="5:5" x14ac:dyDescent="0.25">
      <c r="E73" s="118"/>
    </row>
    <row r="74" spans="5:5" x14ac:dyDescent="0.25">
      <c r="E74" s="118"/>
    </row>
    <row r="75" spans="5:5" x14ac:dyDescent="0.25">
      <c r="E75" s="118"/>
    </row>
    <row r="76" spans="5:5" x14ac:dyDescent="0.25">
      <c r="E76" s="118"/>
    </row>
    <row r="77" spans="5:5" x14ac:dyDescent="0.25">
      <c r="E77" s="118"/>
    </row>
    <row r="78" spans="5:5" x14ac:dyDescent="0.25">
      <c r="E78" s="118"/>
    </row>
    <row r="79" spans="5:5" x14ac:dyDescent="0.25">
      <c r="E79" s="118"/>
    </row>
    <row r="80" spans="5:5" x14ac:dyDescent="0.25">
      <c r="E80" s="118"/>
    </row>
    <row r="81" spans="1:7" x14ac:dyDescent="0.25">
      <c r="E81" s="118"/>
    </row>
    <row r="82" spans="1:7" x14ac:dyDescent="0.25">
      <c r="E82" s="118"/>
    </row>
    <row r="83" spans="1:7" x14ac:dyDescent="0.25">
      <c r="E83" s="118"/>
    </row>
    <row r="84" spans="1:7" x14ac:dyDescent="0.25">
      <c r="E84" s="118"/>
    </row>
    <row r="85" spans="1:7" x14ac:dyDescent="0.25">
      <c r="E85" s="118"/>
    </row>
    <row r="86" spans="1:7" x14ac:dyDescent="0.25">
      <c r="E86" s="118"/>
    </row>
    <row r="87" spans="1:7" x14ac:dyDescent="0.25">
      <c r="E87" s="118"/>
    </row>
    <row r="88" spans="1:7" x14ac:dyDescent="0.25">
      <c r="E88" s="118"/>
    </row>
    <row r="89" spans="1:7" x14ac:dyDescent="0.25">
      <c r="E89" s="118"/>
    </row>
    <row r="90" spans="1:7" x14ac:dyDescent="0.25">
      <c r="E90" s="118"/>
    </row>
    <row r="91" spans="1:7" x14ac:dyDescent="0.25">
      <c r="E91" s="118"/>
    </row>
    <row r="92" spans="1:7" x14ac:dyDescent="0.25">
      <c r="E92" s="118"/>
    </row>
    <row r="93" spans="1:7" x14ac:dyDescent="0.25">
      <c r="E93" s="118"/>
    </row>
    <row r="94" spans="1:7" x14ac:dyDescent="0.25">
      <c r="E94" s="118"/>
    </row>
    <row r="95" spans="1:7" x14ac:dyDescent="0.25">
      <c r="A95" s="151"/>
      <c r="B95" s="151"/>
    </row>
    <row r="96" spans="1:7" ht="13" x14ac:dyDescent="0.3">
      <c r="A96" s="150"/>
      <c r="B96" s="150"/>
      <c r="C96" s="152"/>
      <c r="D96" s="152"/>
      <c r="E96" s="153"/>
      <c r="F96" s="152"/>
      <c r="G96" s="154"/>
    </row>
    <row r="97" spans="1:7" x14ac:dyDescent="0.25">
      <c r="A97" s="155"/>
      <c r="B97" s="155"/>
      <c r="C97" s="150"/>
      <c r="D97" s="150"/>
      <c r="E97" s="156"/>
      <c r="F97" s="150"/>
      <c r="G97" s="150"/>
    </row>
    <row r="98" spans="1:7" x14ac:dyDescent="0.25">
      <c r="A98" s="150"/>
      <c r="B98" s="150"/>
      <c r="C98" s="150"/>
      <c r="D98" s="150"/>
      <c r="E98" s="156"/>
      <c r="F98" s="150"/>
      <c r="G98" s="150"/>
    </row>
    <row r="99" spans="1:7" x14ac:dyDescent="0.25">
      <c r="A99" s="150"/>
      <c r="B99" s="150"/>
      <c r="C99" s="150"/>
      <c r="D99" s="150"/>
      <c r="E99" s="156"/>
      <c r="F99" s="150"/>
      <c r="G99" s="150"/>
    </row>
    <row r="100" spans="1:7" x14ac:dyDescent="0.25">
      <c r="A100" s="150"/>
      <c r="B100" s="150"/>
      <c r="C100" s="150"/>
      <c r="D100" s="150"/>
      <c r="E100" s="156"/>
      <c r="F100" s="150"/>
      <c r="G100" s="150"/>
    </row>
    <row r="101" spans="1:7" x14ac:dyDescent="0.25">
      <c r="A101" s="150"/>
      <c r="B101" s="150"/>
      <c r="C101" s="150"/>
      <c r="D101" s="150"/>
      <c r="E101" s="156"/>
      <c r="F101" s="150"/>
      <c r="G101" s="150"/>
    </row>
    <row r="102" spans="1:7" x14ac:dyDescent="0.25">
      <c r="A102" s="150"/>
      <c r="B102" s="150"/>
      <c r="C102" s="150"/>
      <c r="D102" s="150"/>
      <c r="E102" s="156"/>
      <c r="F102" s="150"/>
      <c r="G102" s="150"/>
    </row>
    <row r="103" spans="1:7" x14ac:dyDescent="0.25">
      <c r="A103" s="150"/>
      <c r="B103" s="150"/>
      <c r="C103" s="150"/>
      <c r="D103" s="150"/>
      <c r="E103" s="156"/>
      <c r="F103" s="150"/>
      <c r="G103" s="150"/>
    </row>
    <row r="104" spans="1:7" x14ac:dyDescent="0.25">
      <c r="A104" s="150"/>
      <c r="B104" s="150"/>
      <c r="C104" s="150"/>
      <c r="D104" s="150"/>
      <c r="E104" s="156"/>
      <c r="F104" s="150"/>
      <c r="G104" s="150"/>
    </row>
    <row r="105" spans="1:7" x14ac:dyDescent="0.25">
      <c r="A105" s="150"/>
      <c r="B105" s="150"/>
      <c r="C105" s="150"/>
      <c r="D105" s="150"/>
      <c r="E105" s="156"/>
      <c r="F105" s="150"/>
      <c r="G105" s="150"/>
    </row>
    <row r="106" spans="1:7" x14ac:dyDescent="0.25">
      <c r="A106" s="150"/>
      <c r="B106" s="150"/>
      <c r="C106" s="150"/>
      <c r="D106" s="150"/>
      <c r="E106" s="156"/>
      <c r="F106" s="150"/>
      <c r="G106" s="150"/>
    </row>
    <row r="107" spans="1:7" x14ac:dyDescent="0.25">
      <c r="A107" s="150"/>
      <c r="B107" s="150"/>
      <c r="C107" s="150"/>
      <c r="D107" s="150"/>
      <c r="E107" s="156"/>
      <c r="F107" s="150"/>
      <c r="G107" s="150"/>
    </row>
    <row r="108" spans="1:7" x14ac:dyDescent="0.25">
      <c r="A108" s="150"/>
      <c r="B108" s="150"/>
      <c r="C108" s="150"/>
      <c r="D108" s="150"/>
      <c r="E108" s="156"/>
      <c r="F108" s="150"/>
      <c r="G108" s="150"/>
    </row>
    <row r="109" spans="1:7" x14ac:dyDescent="0.25">
      <c r="A109" s="150"/>
      <c r="B109" s="150"/>
      <c r="C109" s="150"/>
      <c r="D109" s="150"/>
      <c r="E109" s="156"/>
      <c r="F109" s="150"/>
      <c r="G109" s="150"/>
    </row>
  </sheetData>
  <sheetProtection algorithmName="SHA-512" hashValue="Pj77AdiqwrTMwnppyqCg7O3NBoJ8S79FNLjTEfmgM1FBlHjA3z4Vo4/lvr2FNT4vXhW/0sJkWSdONrzYkl9Z2Q==" saltValue="Jj/uqMGi133MT0d2REtNvQ==" spinCount="100000" sheet="1" objects="1" scenarios="1"/>
  <mergeCells count="6">
    <mergeCell ref="A1:G1"/>
    <mergeCell ref="A3:B3"/>
    <mergeCell ref="A4:B4"/>
    <mergeCell ref="E4:G4"/>
    <mergeCell ref="C3:D3"/>
    <mergeCell ref="C4:D4"/>
  </mergeCells>
  <phoneticPr fontId="0" type="noConversion"/>
  <printOptions gridLinesSet="0"/>
  <pageMargins left="0.59055118110236227" right="0.39370078740157483" top="0.55118110236220474" bottom="0.55118110236220474" header="0" footer="0.19685039370078741"/>
  <pageSetup paperSize="9" scale="98" orientation="portrait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Jana Škrobianová</cp:lastModifiedBy>
  <cp:lastPrinted>2018-06-05T04:58:21Z</cp:lastPrinted>
  <dcterms:created xsi:type="dcterms:W3CDTF">2007-06-22T06:29:41Z</dcterms:created>
  <dcterms:modified xsi:type="dcterms:W3CDTF">2018-06-12T14:01:00Z</dcterms:modified>
</cp:coreProperties>
</file>